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0\2020 Q3\"/>
    </mc:Choice>
  </mc:AlternateContent>
  <xr:revisionPtr revIDLastSave="0" documentId="13_ncr:1_{4BB9CB59-E2AB-47E1-89C6-9E29D4B1C719}" xr6:coauthVersionLast="44" xr6:coauthVersionMax="44" xr10:uidLastSave="{00000000-0000-0000-0000-000000000000}"/>
  <bookViews>
    <workbookView xWindow="31065" yWindow="1350" windowWidth="20730" windowHeight="11415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CF_hun!$A$1:$K$46</definedName>
    <definedName name="_xlnm.Print_Area" localSheetId="0">Eredmény!$A$1:$K$81</definedName>
    <definedName name="_xlnm.Print_Area" localSheetId="5">'kumulált KPI-k'!$A$1:$G$76</definedName>
    <definedName name="_xlnm.Print_Area" localSheetId="1">Mérleg!$A$1:$K$73</definedName>
    <definedName name="_xlnm.Print_Area" localSheetId="4">'negyedéves KPI-k'!$A$1:$I$78</definedName>
    <definedName name="_xlnm.Print_Area" localSheetId="3">Szegmensek!$A$1:$K$65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6" i="29" l="1"/>
  <c r="H37" i="29"/>
  <c r="H12" i="29"/>
  <c r="H46" i="27"/>
  <c r="H37" i="27"/>
  <c r="H12" i="27"/>
  <c r="J57" i="18" l="1"/>
  <c r="J48" i="18"/>
  <c r="J47" i="18"/>
  <c r="J38" i="18"/>
  <c r="J41" i="18" s="1"/>
  <c r="J52" i="18" s="1"/>
  <c r="J56" i="18" s="1"/>
  <c r="J58" i="18" s="1"/>
  <c r="J37" i="18"/>
  <c r="J18" i="18"/>
  <c r="J17" i="18"/>
  <c r="J8" i="18"/>
  <c r="J7" i="18"/>
  <c r="J11" i="18" s="1"/>
  <c r="J22" i="18" s="1"/>
  <c r="J26" i="18" s="1"/>
  <c r="J29" i="18" s="1"/>
  <c r="J43" i="8"/>
  <c r="J39" i="8"/>
  <c r="J31" i="8"/>
  <c r="J19" i="8"/>
  <c r="J16" i="8"/>
  <c r="G12" i="29" l="1"/>
  <c r="F12" i="29"/>
  <c r="E12" i="29"/>
  <c r="D12" i="29"/>
  <c r="C12" i="29"/>
  <c r="B12" i="29"/>
  <c r="F10" i="29"/>
  <c r="G12" i="27"/>
  <c r="I57" i="18" l="1"/>
  <c r="I47" i="18"/>
  <c r="I48" i="18" s="1"/>
  <c r="I38" i="18"/>
  <c r="I37" i="18"/>
  <c r="I41" i="18" s="1"/>
  <c r="I52" i="18" s="1"/>
  <c r="I56" i="18" s="1"/>
  <c r="I58" i="18" s="1"/>
  <c r="I28" i="18"/>
  <c r="I18" i="18"/>
  <c r="I17" i="18"/>
  <c r="I11" i="18"/>
  <c r="I22" i="18" s="1"/>
  <c r="I26" i="18" s="1"/>
  <c r="I29" i="18" s="1"/>
  <c r="I8" i="18"/>
  <c r="I7" i="18"/>
  <c r="I43" i="8"/>
  <c r="I39" i="8"/>
  <c r="I31" i="8"/>
  <c r="I19" i="8"/>
  <c r="I16" i="8"/>
  <c r="G72" i="7"/>
  <c r="I68" i="7"/>
  <c r="I70" i="7" s="1"/>
  <c r="I56" i="7"/>
  <c r="I43" i="7"/>
  <c r="I45" i="7" s="1"/>
  <c r="I58" i="7" s="1"/>
  <c r="I26" i="7"/>
  <c r="I29" i="7" s="1"/>
  <c r="I10" i="7"/>
  <c r="I16" i="7" s="1"/>
  <c r="I31" i="7" s="1"/>
  <c r="I79" i="23"/>
  <c r="I66" i="23"/>
  <c r="I59" i="23"/>
  <c r="I61" i="23" s="1"/>
  <c r="I35" i="23"/>
  <c r="I41" i="23" s="1"/>
  <c r="I24" i="23"/>
  <c r="I14" i="23"/>
  <c r="I28" i="23" l="1"/>
  <c r="I68" i="23" s="1"/>
  <c r="I72" i="7"/>
  <c r="I45" i="23"/>
  <c r="I51" i="23" s="1"/>
  <c r="I69" i="23"/>
  <c r="F12" i="27" l="1"/>
  <c r="F10" i="27" s="1"/>
  <c r="E12" i="27"/>
  <c r="D12" i="27"/>
  <c r="C12" i="27"/>
  <c r="B12" i="27"/>
  <c r="H57" i="18" l="1"/>
  <c r="H48" i="18"/>
  <c r="H47" i="18"/>
  <c r="H38" i="18"/>
  <c r="H37" i="18"/>
  <c r="H41" i="18" s="1"/>
  <c r="H28" i="18"/>
  <c r="H17" i="18"/>
  <c r="H18" i="18" s="1"/>
  <c r="H8" i="18"/>
  <c r="H11" i="18" s="1"/>
  <c r="H43" i="8"/>
  <c r="H39" i="8"/>
  <c r="H31" i="8"/>
  <c r="H19" i="8"/>
  <c r="H68" i="7"/>
  <c r="H70" i="7" s="1"/>
  <c r="H56" i="7"/>
  <c r="H45" i="7"/>
  <c r="H29" i="7"/>
  <c r="H16" i="7"/>
  <c r="H79" i="23"/>
  <c r="H66" i="23"/>
  <c r="H59" i="23"/>
  <c r="H35" i="23"/>
  <c r="H41" i="23" s="1"/>
  <c r="H24" i="23"/>
  <c r="H14" i="23"/>
  <c r="H28" i="23" s="1"/>
  <c r="H31" i="7" l="1"/>
  <c r="H58" i="7"/>
  <c r="H72" i="7" s="1"/>
  <c r="H52" i="18"/>
  <c r="H56" i="18" s="1"/>
  <c r="H58" i="18" s="1"/>
  <c r="H22" i="18"/>
  <c r="H26" i="18" s="1"/>
  <c r="H29" i="18" s="1"/>
  <c r="H45" i="23"/>
  <c r="H51" i="23" s="1"/>
  <c r="H55" i="23" s="1"/>
  <c r="H61" i="23" s="1"/>
  <c r="H68" i="23"/>
  <c r="H69" i="23" s="1"/>
  <c r="G39" i="8" l="1"/>
  <c r="G68" i="7"/>
  <c r="G70" i="7" s="1"/>
  <c r="G48" i="18" l="1"/>
  <c r="G41" i="18"/>
  <c r="G18" i="18"/>
  <c r="G11" i="18"/>
  <c r="G22" i="18" s="1"/>
  <c r="G26" i="18" s="1"/>
  <c r="G29" i="18" s="1"/>
  <c r="G52" i="18" l="1"/>
  <c r="G56" i="18" s="1"/>
  <c r="G58" i="18" s="1"/>
  <c r="G79" i="23"/>
  <c r="G66" i="23"/>
  <c r="G59" i="23"/>
  <c r="E41" i="23"/>
  <c r="G35" i="23"/>
  <c r="G41" i="23" s="1"/>
  <c r="G24" i="23"/>
  <c r="G14" i="23"/>
  <c r="G28" i="23" l="1"/>
  <c r="G68" i="23" s="1"/>
  <c r="G69" i="23" s="1"/>
  <c r="G31" i="8"/>
  <c r="G16" i="8"/>
  <c r="G19" i="8" s="1"/>
  <c r="G45" i="23" l="1"/>
  <c r="G51" i="23" s="1"/>
  <c r="G55" i="23" s="1"/>
  <c r="G61" i="23" s="1"/>
  <c r="F24" i="23" l="1"/>
  <c r="F14" i="23"/>
  <c r="E29" i="18" l="1"/>
  <c r="E58" i="18"/>
  <c r="E39" i="8" l="1"/>
  <c r="E31" i="8"/>
  <c r="E19" i="8"/>
  <c r="E41" i="18" l="1"/>
  <c r="E18" i="18"/>
  <c r="E11" i="18"/>
  <c r="E24" i="23" l="1"/>
  <c r="E14" i="23"/>
  <c r="E28" i="23" l="1"/>
  <c r="E45" i="23" s="1"/>
  <c r="D39" i="8" l="1"/>
  <c r="D31" i="8"/>
  <c r="D19" i="8"/>
  <c r="D79" i="23"/>
  <c r="D59" i="23"/>
  <c r="D48" i="18" l="1"/>
  <c r="D41" i="18"/>
  <c r="D52" i="18" s="1"/>
  <c r="D56" i="18" s="1"/>
  <c r="D58" i="18" s="1"/>
  <c r="D18" i="18"/>
  <c r="D11" i="18"/>
  <c r="D22" i="18" l="1"/>
  <c r="D26" i="18" s="1"/>
  <c r="D29" i="18" s="1"/>
  <c r="D66" i="23"/>
  <c r="D35" i="23"/>
  <c r="D41" i="23" s="1"/>
  <c r="D24" i="23"/>
  <c r="D14" i="23"/>
  <c r="D28" i="23" l="1"/>
  <c r="D68" i="23" s="1"/>
  <c r="D69" i="23" s="1"/>
  <c r="D45" i="23" l="1"/>
  <c r="D51" i="23" s="1"/>
  <c r="D55" i="23" s="1"/>
  <c r="D61" i="23" s="1"/>
  <c r="D68" i="7"/>
  <c r="D70" i="7" s="1"/>
  <c r="D56" i="7"/>
  <c r="D45" i="7"/>
  <c r="D58" i="7" s="1"/>
  <c r="D72" i="7" s="1"/>
  <c r="D29" i="7"/>
  <c r="D16" i="7"/>
  <c r="D31" i="7" l="1"/>
</calcChain>
</file>

<file path=xl/sharedStrings.xml><?xml version="1.0" encoding="utf-8"?>
<sst xmlns="http://schemas.openxmlformats.org/spreadsheetml/2006/main" count="391" uniqueCount="218">
  <si>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</si>
  <si>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</si>
  <si>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</si>
  <si>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</si>
  <si>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</si>
  <si>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</si>
  <si>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</si>
  <si>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</si>
  <si>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</si>
  <si>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</si>
  <si>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</si>
  <si>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</si>
  <si>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</si>
  <si>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</si>
  <si>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</si>
  <si>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</si>
  <si>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</si>
  <si>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</si>
  <si>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</si>
  <si>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</si>
  <si>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</si>
  <si>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</si>
  <si>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</si>
  <si>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</si>
  <si>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</si>
  <si>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</si>
  <si>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</si>
  <si>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</si>
  <si>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</si>
  <si>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</si>
  <si>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</si>
  <si>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</si>
  <si>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</si>
  <si>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</si>
  <si>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</si>
  <si>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</si>
  <si>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</si>
  <si>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</si>
  <si>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</si>
  <si>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</si>
  <si>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</si>
  <si>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</si>
  <si>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</si>
  <si>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</si>
  <si>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</si>
  <si>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</si>
  <si>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</si>
  <si>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</si>
  <si>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</si>
  <si>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</si>
  <si>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</si>
  <si>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</si>
  <si>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</si>
  <si>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</si>
  <si>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</si>
  <si>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</si>
  <si>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</si>
  <si>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</si>
  <si>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</si>
  <si>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</si>
  <si>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</si>
  <si>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</si>
  <si>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</si>
  <si>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</si>
  <si>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</si>
  <si>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</si>
  <si>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</si>
  <si>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</si>
  <si>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</si>
  <si>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</si>
  <si>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</si>
  <si>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</si>
  <si>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</si>
  <si>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</si>
  <si>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</si>
  <si>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</si>
  <si>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</si>
  <si>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</si>
  <si>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</si>
  <si>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</si>
  <si>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</si>
  <si>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</si>
  <si>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</si>
  <si>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</si>
  <si>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</si>
  <si>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</si>
  <si>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</si>
  <si>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</si>
  <si>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</si>
  <si>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</si>
  <si>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</si>
  <si>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</si>
  <si>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</si>
  <si>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</si>
  <si>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</si>
  <si>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</si>
  <si>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</si>
  <si>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</si>
  <si>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</si>
  <si>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</si>
  <si>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</si>
  <si>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</si>
  <si>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</si>
  <si>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</si>
  <si>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</si>
  <si>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</si>
  <si>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</si>
  <si>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</si>
  <si>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</si>
  <si>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</si>
  <si>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</si>
  <si>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</si>
  <si>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</si>
  <si>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</si>
  <si>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</si>
  <si>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</si>
  <si>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</si>
  <si>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</si>
  <si>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</si>
  <si>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</si>
  <si>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</si>
  <si>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</si>
  <si>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Egyéb pénzügyi kötelezettségek kifizetésére fordított összegek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</si>
  <si>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</si>
  <si>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</si>
  <si>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</si>
  <si>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</si>
  <si>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</si>
  <si>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</si>
  <si>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</si>
  <si>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</si>
  <si>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</si>
  <si>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Társult- és közös vezetésű vállalkozásban vásárolt részesedés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</si>
  <si>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</si>
  <si>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</si>
  <si>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</si>
  <si>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</si>
  <si>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</si>
  <si>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</si>
  <si>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</si>
  <si>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</si>
  <si>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</si>
  <si>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</si>
  <si>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</si>
  <si>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</si>
  <si>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</si>
  <si>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</si>
  <si>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</si>
  <si>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Saját részvény visszavásárlás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</si>
  <si>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</si>
  <si>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</si>
  <si>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</si>
  <si>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</si>
  <si>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</si>
  <si>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</si>
  <si>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</si>
  <si>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</si>
  <si>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</si>
  <si>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</si>
  <si>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</si>
  <si>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</si>
  <si>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</si>
  <si>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</si>
  <si>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</si>
  <si>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</si>
  <si>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</si>
  <si>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</si>
  <si>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</si>
  <si>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</si>
  <si>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</si>
  <si>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</si>
  <si>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</si>
  <si>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</si>
  <si>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</si>
  <si>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</si>
  <si>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</si>
  <si>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</si>
  <si>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</si>
  <si>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</si>
  <si>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</si>
  <si>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>Használatijog-eszköz</t>
  </si>
  <si>
    <t>Egyéb befektetett eszközök</t>
  </si>
  <si>
    <t>Lízing kötelezettségek</t>
  </si>
  <si>
    <t>2019
IFRS 16</t>
  </si>
  <si>
    <t>2019 
IFRS 16</t>
  </si>
  <si>
    <t>IFRS 16</t>
  </si>
  <si>
    <t>2019 IAS 17</t>
  </si>
  <si>
    <t>ÉSZAK-MACEDÓNIA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</si>
  <si>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(1)</t>
    </r>
  </si>
  <si>
    <r>
      <t xml:space="preserve">TV piaci részesedés </t>
    </r>
    <r>
      <rPr>
        <vertAlign val="superscript"/>
        <sz val="10"/>
        <rFont val="Tele-GroteskNor"/>
        <charset val="238"/>
      </rPr>
      <t>(1)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</si>
  <si>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(2)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</si>
  <si>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(2) (3)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</si>
  <si>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</si>
  <si>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</si>
  <si>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Bevételt hozó aktív ügyfelek (RPC) alapján</t>
    </r>
  </si>
  <si>
    <r>
      <t>147</t>
    </r>
    <r>
      <rPr>
        <b/>
        <vertAlign val="superscript"/>
        <sz val="10"/>
        <color theme="1"/>
        <rFont val="Tele-GroteskEENor"/>
        <charset val="238"/>
      </rPr>
      <t xml:space="preserve"> (4)</t>
    </r>
  </si>
  <si>
    <t>2020
IFRS 16</t>
  </si>
  <si>
    <t>2020 IAS 17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</si>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</sst>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6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ele-GroteskEEFet"/>
      <charset val="238"/>
    </font>
    <font>
      <b/>
      <vertAlign val="superscript"/>
      <sz val="10"/>
      <color theme="1"/>
      <name val="Tele-GroteskEENor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8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</borders>
  <cellStyleXfs count="2282">
    <xf numFmtId="0" fontId="0" fillId="0" borderId="0"/>
    <xf numFmtId="0" fontId="14" fillId="0" borderId="0"/>
    <xf numFmtId="173" fontId="1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9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81" fontId="15" fillId="0" borderId="0" applyFill="0" applyBorder="0" applyAlignment="0"/>
    <xf numFmtId="182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2" applyNumberFormat="0" applyAlignment="0" applyProtection="0"/>
    <xf numFmtId="0" fontId="43" fillId="26" borderId="23" applyNumberFormat="0" applyAlignment="0" applyProtection="0"/>
    <xf numFmtId="0" fontId="4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2" applyNumberFormat="0" applyAlignment="0" applyProtection="0"/>
    <xf numFmtId="0" fontId="50" fillId="0" borderId="28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2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4" applyNumberFormat="0" applyFill="0" applyAlignment="0" applyProtection="0"/>
    <xf numFmtId="0" fontId="71" fillId="0" borderId="32" applyNumberFormat="0" applyFill="0" applyAlignment="0" applyProtection="0"/>
    <xf numFmtId="0" fontId="72" fillId="0" borderId="33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3" fontId="56" fillId="0" borderId="0" applyFill="0" applyBorder="0" applyAlignment="0"/>
    <xf numFmtId="14" fontId="16" fillId="0" borderId="0" applyFill="0" applyBorder="0" applyAlignment="0"/>
    <xf numFmtId="183" fontId="56" fillId="0" borderId="0" applyFill="0" applyBorder="0" applyAlignment="0"/>
    <xf numFmtId="38" fontId="17" fillId="0" borderId="34">
      <alignment vertical="center"/>
    </xf>
    <xf numFmtId="38" fontId="17" fillId="0" borderId="1">
      <alignment vertical="center"/>
    </xf>
    <xf numFmtId="38" fontId="17" fillId="0" borderId="34">
      <alignment vertical="center"/>
    </xf>
    <xf numFmtId="0" fontId="73" fillId="69" borderId="23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5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5" applyNumberFormat="0" applyAlignment="0" applyProtection="0"/>
    <xf numFmtId="0" fontId="65" fillId="0" borderId="36">
      <alignment horizontal="left" vertical="center"/>
    </xf>
    <xf numFmtId="0" fontId="19" fillId="0" borderId="3">
      <alignment horizontal="left" vertical="center"/>
    </xf>
    <xf numFmtId="0" fontId="65" fillId="0" borderId="36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38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27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0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27" applyNumberFormat="0" applyProtection="0">
      <alignment vertical="center"/>
    </xf>
    <xf numFmtId="4" fontId="86" fillId="2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87" fillId="18" borderId="39" applyNumberFormat="0" applyProtection="0">
      <alignment horizontal="left" vertical="top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78" borderId="41" applyNumberFormat="0">
      <protection locked="0"/>
    </xf>
    <xf numFmtId="0" fontId="85" fillId="23" borderId="42" applyBorder="0"/>
    <xf numFmtId="4" fontId="57" fillId="11" borderId="39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39" applyNumberFormat="0" applyProtection="0">
      <alignment horizontal="left" vertical="center" indent="1"/>
    </xf>
    <xf numFmtId="0" fontId="57" fillId="11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86" fillId="4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7" fillId="86" borderId="39" applyNumberFormat="0" applyProtection="0">
      <alignment horizontal="left" vertical="top" indent="1"/>
    </xf>
    <xf numFmtId="4" fontId="88" fillId="89" borderId="40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1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2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1" applyNumberFormat="0" applyProtection="0">
      <alignment vertical="center"/>
    </xf>
    <xf numFmtId="168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1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3" fillId="80" borderId="0"/>
    <xf numFmtId="0" fontId="63" fillId="80" borderId="0"/>
    <xf numFmtId="0" fontId="18" fillId="23" borderId="39" applyNumberFormat="0" applyProtection="0">
      <alignment horizontal="left" vertical="top" indent="1"/>
    </xf>
    <xf numFmtId="0" fontId="18" fillId="86" borderId="39" applyNumberFormat="0" applyProtection="0">
      <alignment horizontal="left" vertical="top" indent="1"/>
    </xf>
    <xf numFmtId="0" fontId="18" fillId="44" borderId="39" applyNumberFormat="0" applyProtection="0">
      <alignment horizontal="left" vertical="top" indent="1"/>
    </xf>
    <xf numFmtId="0" fontId="18" fillId="87" borderId="39" applyNumberFormat="0" applyProtection="0">
      <alignment horizontal="left" vertical="top" indent="1"/>
    </xf>
    <xf numFmtId="0" fontId="18" fillId="78" borderId="41" applyNumberFormat="0">
      <protection locked="0"/>
    </xf>
    <xf numFmtId="0" fontId="63" fillId="80" borderId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43" fontId="7" fillId="0" borderId="0" applyFont="0" applyFill="0" applyBorder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1" applyNumberFormat="0">
      <protection locked="0"/>
    </xf>
    <xf numFmtId="0" fontId="18" fillId="90" borderId="4"/>
    <xf numFmtId="0" fontId="63" fillId="80" borderId="0"/>
    <xf numFmtId="0" fontId="63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1" applyNumberFormat="0" applyProtection="0">
      <alignment vertical="center"/>
    </xf>
    <xf numFmtId="4" fontId="18" fillId="18" borderId="31" applyNumberFormat="0" applyProtection="0">
      <alignment vertical="center"/>
    </xf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6" fillId="30" borderId="27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7" fillId="42" borderId="27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7" fillId="43" borderId="27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7" fillId="2" borderId="27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87" borderId="39" applyNumberFormat="0" applyProtection="0">
      <alignment horizontal="left" vertical="top" indent="1"/>
    </xf>
    <xf numFmtId="0" fontId="63" fillId="87" borderId="39" applyNumberFormat="0" applyProtection="0">
      <alignment horizontal="left" vertical="top" indent="1"/>
    </xf>
    <xf numFmtId="0" fontId="7" fillId="29" borderId="27" applyNumberFormat="0" applyProtection="0">
      <alignment horizontal="left" vertical="center" indent="1"/>
    </xf>
    <xf numFmtId="0" fontId="7" fillId="0" borderId="0"/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18" fillId="0" borderId="31" applyNumberFormat="0" applyProtection="0">
      <alignment horizontal="right" vertical="center"/>
    </xf>
    <xf numFmtId="4" fontId="18" fillId="0" borderId="31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164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7" fontId="112" fillId="0" borderId="0">
      <alignment horizontal="left"/>
    </xf>
    <xf numFmtId="188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2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0" fontId="67" fillId="126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6" fontId="15" fillId="0" borderId="0" applyFill="0" applyBorder="0" applyAlignment="0"/>
    <xf numFmtId="176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7" fillId="75" borderId="0" applyNumberFormat="0" applyBorder="0" applyAlignment="0" applyProtection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17" fillId="78" borderId="22" applyNumberFormat="0" applyAlignment="0" applyProtection="0"/>
    <xf numFmtId="0" fontId="95" fillId="79" borderId="22" applyNumberFormat="0" applyAlignment="0" applyProtection="0"/>
    <xf numFmtId="189" fontId="118" fillId="0" borderId="0" applyFill="0" applyBorder="0" applyProtection="0"/>
    <xf numFmtId="0" fontId="119" fillId="19" borderId="23" applyNumberFormat="0" applyAlignment="0" applyProtection="0"/>
    <xf numFmtId="0" fontId="73" fillId="69" borderId="23" applyNumberFormat="0" applyAlignment="0" applyProtection="0"/>
    <xf numFmtId="0" fontId="43" fillId="132" borderId="49" applyNumberFormat="0" applyAlignment="0" applyProtection="0"/>
    <xf numFmtId="0" fontId="97" fillId="0" borderId="0" applyNumberFormat="0" applyFill="0" applyBorder="0" applyAlignment="0" applyProtection="0"/>
    <xf numFmtId="0" fontId="98" fillId="0" borderId="50" applyNumberFormat="0" applyFill="0" applyAlignment="0" applyProtection="0"/>
    <xf numFmtId="0" fontId="99" fillId="0" borderId="32" applyNumberFormat="0" applyFill="0" applyAlignment="0" applyProtection="0"/>
    <xf numFmtId="0" fontId="100" fillId="0" borderId="51" applyNumberFormat="0" applyFill="0" applyAlignment="0" applyProtection="0"/>
    <xf numFmtId="0" fontId="100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64" fontId="63" fillId="0" borderId="0" applyFont="0" applyFill="0" applyBorder="0" applyAlignment="0" applyProtection="0"/>
    <xf numFmtId="195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4" fontId="15" fillId="0" borderId="0" applyFont="0" applyFill="0" applyBorder="0" applyAlignment="0" applyProtection="0"/>
    <xf numFmtId="174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38" fontId="17" fillId="0" borderId="0" applyFont="0" applyFill="0" applyBorder="0" applyAlignment="0" applyProtection="0"/>
    <xf numFmtId="195" fontId="38" fillId="0" borderId="0" applyFont="0" applyFill="0" applyBorder="0" applyAlignment="0" applyProtection="0"/>
    <xf numFmtId="40" fontId="17" fillId="0" borderId="0" applyFont="0" applyFill="0" applyBorder="0" applyAlignment="0" applyProtection="0"/>
    <xf numFmtId="165" fontId="118" fillId="0" borderId="0" applyFill="0" applyBorder="0" applyProtection="0"/>
    <xf numFmtId="0" fontId="73" fillId="69" borderId="23" applyNumberFormat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0" fontId="63" fillId="0" borderId="0" applyFont="0" applyFill="0" applyBorder="0" applyAlignment="0" applyProtection="0"/>
    <xf numFmtId="190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1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2" applyNumberFormat="0" applyFill="0" applyAlignment="0" applyProtection="0"/>
    <xf numFmtId="0" fontId="47" fillId="0" borderId="53" applyNumberFormat="0" applyFill="0" applyAlignment="0" applyProtection="0"/>
    <xf numFmtId="0" fontId="48" fillId="0" borderId="54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38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27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4" fillId="0" borderId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41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9" fontId="21" fillId="0" borderId="0"/>
    <xf numFmtId="179" fontId="105" fillId="0" borderId="0"/>
    <xf numFmtId="186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38" applyNumberFormat="0" applyFont="0" applyAlignment="0" applyProtection="0"/>
    <xf numFmtId="0" fontId="129" fillId="0" borderId="0"/>
    <xf numFmtId="0" fontId="78" fillId="0" borderId="55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80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56">
      <alignment horizontal="center"/>
    </xf>
    <xf numFmtId="0" fontId="7" fillId="0" borderId="56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2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27" applyNumberFormat="0" applyProtection="0">
      <alignment vertical="center"/>
    </xf>
    <xf numFmtId="4" fontId="16" fillId="28" borderId="27" applyNumberFormat="0" applyProtection="0">
      <alignment vertical="center"/>
    </xf>
    <xf numFmtId="0" fontId="101" fillId="50" borderId="27" applyNumberFormat="0" applyProtection="0">
      <alignment vertical="center"/>
    </xf>
    <xf numFmtId="0" fontId="56" fillId="50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56" fillId="50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6" fillId="81" borderId="27" applyNumberFormat="0" applyProtection="0">
      <alignment horizontal="right" vertical="center"/>
    </xf>
    <xf numFmtId="0" fontId="56" fillId="46" borderId="27" applyNumberFormat="0" applyProtection="0">
      <alignment horizontal="right" vertical="center"/>
    </xf>
    <xf numFmtId="0" fontId="56" fillId="73" borderId="27" applyNumberFormat="0" applyProtection="0">
      <alignment horizontal="right" vertical="center"/>
    </xf>
    <xf numFmtId="0" fontId="56" fillId="119" borderId="27" applyNumberFormat="0" applyProtection="0">
      <alignment horizontal="right" vertical="center"/>
    </xf>
    <xf numFmtId="0" fontId="56" fillId="124" borderId="27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27" applyNumberFormat="0" applyProtection="0">
      <alignment horizontal="right" vertical="center"/>
    </xf>
    <xf numFmtId="0" fontId="56" fillId="74" borderId="27" applyNumberFormat="0" applyProtection="0">
      <alignment horizontal="right" vertical="center"/>
    </xf>
    <xf numFmtId="0" fontId="56" fillId="139" borderId="27" applyNumberFormat="0" applyProtection="0">
      <alignment horizontal="right" vertical="center"/>
    </xf>
    <xf numFmtId="0" fontId="56" fillId="118" borderId="27" applyNumberFormat="0" applyProtection="0">
      <alignment horizontal="right" vertical="center"/>
    </xf>
    <xf numFmtId="0" fontId="102" fillId="140" borderId="27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0" fontId="56" fillId="141" borderId="5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0" fontId="56" fillId="142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4" fillId="0" borderId="0"/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37" fillId="0" borderId="0"/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96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4" fillId="0" borderId="0"/>
    <xf numFmtId="0" fontId="7" fillId="110" borderId="27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27" applyNumberFormat="0" applyProtection="0">
      <alignment vertical="center"/>
    </xf>
    <xf numFmtId="0" fontId="101" fillId="47" borderId="27" applyNumberFormat="0" applyProtection="0">
      <alignment vertical="center"/>
    </xf>
    <xf numFmtId="0" fontId="56" fillId="47" borderId="27" applyNumberFormat="0" applyProtection="0">
      <alignment horizontal="left" vertical="center" indent="1"/>
    </xf>
    <xf numFmtId="0" fontId="56" fillId="47" borderId="27" applyNumberFormat="0" applyProtection="0">
      <alignment horizontal="left" vertical="center" indent="1"/>
    </xf>
    <xf numFmtId="0" fontId="56" fillId="141" borderId="27" applyNumberFormat="0" applyProtection="0">
      <alignment horizontal="right" vertical="center"/>
    </xf>
    <xf numFmtId="0" fontId="56" fillId="141" borderId="27" applyNumberFormat="0" applyProtection="0">
      <alignment horizontal="right" vertical="center"/>
    </xf>
    <xf numFmtId="0" fontId="101" fillId="141" borderId="27" applyNumberFormat="0" applyProtection="0">
      <alignment horizontal="right" vertical="center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103" fillId="141" borderId="27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89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2" applyNumberFormat="0" applyAlignment="0" applyProtection="0"/>
    <xf numFmtId="0" fontId="84" fillId="49" borderId="22" applyNumberFormat="0" applyAlignment="0" applyProtection="0"/>
    <xf numFmtId="0" fontId="95" fillId="79" borderId="22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58" applyNumberFormat="0" applyFont="0"/>
    <xf numFmtId="0" fontId="7" fillId="0" borderId="0"/>
    <xf numFmtId="0" fontId="7" fillId="0" borderId="0"/>
    <xf numFmtId="181" fontId="15" fillId="0" borderId="0" applyFill="0" applyBorder="0" applyAlignment="0"/>
    <xf numFmtId="181" fontId="80" fillId="0" borderId="0" applyFill="0" applyBorder="0" applyAlignment="0"/>
    <xf numFmtId="182" fontId="15" fillId="0" borderId="0" applyFill="0" applyBorder="0" applyAlignment="0"/>
    <xf numFmtId="182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07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38" fillId="0" borderId="0" applyFont="0" applyFill="0" applyBorder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96" fillId="116" borderId="38" applyNumberFormat="0" applyFont="0" applyAlignment="0" applyProtection="0"/>
    <xf numFmtId="0" fontId="147" fillId="78" borderId="59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4" fillId="0" borderId="0"/>
    <xf numFmtId="0" fontId="18" fillId="87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18" fillId="87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0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46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3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1" applyNumberFormat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27" applyNumberFormat="0" applyAlignment="0" applyProtection="0"/>
    <xf numFmtId="0" fontId="92" fillId="67" borderId="31" applyNumberFormat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68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28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5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2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168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1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4" applyNumberFormat="0" applyFill="0" applyAlignment="0" applyProtection="0"/>
    <xf numFmtId="0" fontId="61" fillId="0" borderId="47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1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5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1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1" applyNumberFormat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3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5" fillId="0" borderId="46" applyNumberFormat="0" applyFill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8" fillId="66" borderId="31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27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1" fillId="0" borderId="47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0" applyNumberFormat="0" applyProtection="0">
      <alignment horizontal="left" vertical="center" indent="1"/>
    </xf>
    <xf numFmtId="0" fontId="64" fillId="0" borderId="0"/>
    <xf numFmtId="4" fontId="38" fillId="23" borderId="40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0" applyNumberFormat="0" applyProtection="0">
      <alignment horizontal="left" vertical="center" indent="1"/>
    </xf>
    <xf numFmtId="0" fontId="64" fillId="0" borderId="0"/>
    <xf numFmtId="4" fontId="18" fillId="86" borderId="40" applyNumberFormat="0" applyProtection="0">
      <alignment horizontal="left" vertical="center" indent="1"/>
    </xf>
    <xf numFmtId="0" fontId="18" fillId="23" borderId="39" applyNumberFormat="0" applyProtection="0">
      <alignment horizontal="left" vertical="top" indent="1"/>
    </xf>
    <xf numFmtId="0" fontId="64" fillId="0" borderId="0"/>
    <xf numFmtId="0" fontId="18" fillId="86" borderId="39" applyNumberFormat="0" applyProtection="0">
      <alignment horizontal="left" vertical="top" indent="1"/>
    </xf>
    <xf numFmtId="0" fontId="64" fillId="0" borderId="0"/>
    <xf numFmtId="0" fontId="18" fillId="44" borderId="39" applyNumberFormat="0" applyProtection="0">
      <alignment horizontal="left" vertical="top" indent="1"/>
    </xf>
    <xf numFmtId="0" fontId="64" fillId="0" borderId="0"/>
    <xf numFmtId="0" fontId="18" fillId="87" borderId="39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0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1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407">
    <xf numFmtId="0" fontId="0" fillId="0" borderId="0" xfId="0"/>
    <xf numFmtId="0" fontId="6" fillId="4" borderId="0" xfId="33" applyFont="1" applyFill="1"/>
    <xf numFmtId="0" fontId="11" fillId="4" borderId="0" xfId="31" applyFont="1" applyFill="1"/>
    <xf numFmtId="0" fontId="11" fillId="0" borderId="0" xfId="30" applyFont="1"/>
    <xf numFmtId="0" fontId="13" fillId="0" borderId="0" xfId="30" applyFont="1"/>
    <xf numFmtId="0" fontId="26" fillId="5" borderId="0" xfId="32" applyFont="1" applyFill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/>
    <xf numFmtId="37" fontId="26" fillId="5" borderId="0" xfId="33" applyNumberFormat="1" applyFont="1" applyFill="1"/>
    <xf numFmtId="37" fontId="26" fillId="5" borderId="5" xfId="33" applyNumberFormat="1" applyFont="1" applyFill="1" applyBorder="1"/>
    <xf numFmtId="37" fontId="25" fillId="5" borderId="5" xfId="33" applyNumberFormat="1" applyFont="1" applyFill="1" applyBorder="1"/>
    <xf numFmtId="0" fontId="26" fillId="5" borderId="0" xfId="30" applyFont="1" applyFill="1"/>
    <xf numFmtId="171" fontId="27" fillId="7" borderId="0" xfId="39" applyFont="1" applyFill="1"/>
    <xf numFmtId="37" fontId="25" fillId="9" borderId="6" xfId="33" applyNumberFormat="1" applyFont="1" applyFill="1" applyBorder="1"/>
    <xf numFmtId="37" fontId="26" fillId="7" borderId="0" xfId="35" applyNumberFormat="1" applyFont="1" applyFill="1" applyAlignment="1">
      <alignment horizontal="left"/>
    </xf>
    <xf numFmtId="37" fontId="26" fillId="7" borderId="5" xfId="35" applyNumberFormat="1" applyFont="1" applyFill="1" applyBorder="1" applyAlignment="1">
      <alignment horizontal="left"/>
    </xf>
    <xf numFmtId="0" fontId="26" fillId="5" borderId="0" xfId="31" applyFont="1" applyFill="1"/>
    <xf numFmtId="37" fontId="26" fillId="5" borderId="0" xfId="31" applyNumberFormat="1" applyFont="1" applyFill="1"/>
    <xf numFmtId="0" fontId="26" fillId="9" borderId="0" xfId="31" applyFont="1" applyFill="1"/>
    <xf numFmtId="0" fontId="26" fillId="5" borderId="0" xfId="31" applyFont="1" applyFill="1" applyAlignment="1">
      <alignment vertical="top"/>
    </xf>
    <xf numFmtId="37" fontId="26" fillId="8" borderId="11" xfId="33" applyNumberFormat="1" applyFont="1" applyFill="1" applyBorder="1" applyAlignment="1">
      <alignment horizontal="right"/>
    </xf>
    <xf numFmtId="37" fontId="26" fillId="7" borderId="11" xfId="33" applyNumberFormat="1" applyFont="1" applyFill="1" applyBorder="1"/>
    <xf numFmtId="37" fontId="26" fillId="7" borderId="11" xfId="33" applyNumberFormat="1" applyFont="1" applyFill="1" applyBorder="1" applyAlignment="1">
      <alignment horizontal="center"/>
    </xf>
    <xf numFmtId="172" fontId="26" fillId="7" borderId="11" xfId="33" applyNumberFormat="1" applyFont="1" applyFill="1" applyBorder="1" applyAlignment="1">
      <alignment horizontal="right" indent="1"/>
    </xf>
    <xf numFmtId="172" fontId="25" fillId="9" borderId="11" xfId="33" applyNumberFormat="1" applyFont="1" applyFill="1" applyBorder="1" applyAlignment="1">
      <alignment horizontal="right" indent="1"/>
    </xf>
    <xf numFmtId="0" fontId="26" fillId="7" borderId="11" xfId="33" applyFont="1" applyFill="1" applyBorder="1" applyAlignment="1">
      <alignment horizontal="right" indent="1"/>
    </xf>
    <xf numFmtId="172" fontId="25" fillId="9" borderId="12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172" fontId="25" fillId="9" borderId="11" xfId="31" applyNumberFormat="1" applyFont="1" applyFill="1" applyBorder="1" applyAlignment="1">
      <alignment horizontal="right" indent="1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5" borderId="0" xfId="30" applyFont="1" applyFill="1"/>
    <xf numFmtId="0" fontId="26" fillId="5" borderId="0" xfId="48" applyFont="1" applyFill="1"/>
    <xf numFmtId="0" fontId="34" fillId="5" borderId="0" xfId="30" applyFont="1" applyFill="1"/>
    <xf numFmtId="0" fontId="33" fillId="5" borderId="0" xfId="30" applyFont="1" applyFill="1"/>
    <xf numFmtId="0" fontId="28" fillId="5" borderId="0" xfId="48" applyFont="1" applyFill="1"/>
    <xf numFmtId="0" fontId="28" fillId="5" borderId="0" xfId="30" applyFont="1" applyFill="1"/>
    <xf numFmtId="0" fontId="26" fillId="5" borderId="0" xfId="30" applyFont="1" applyFill="1" applyAlignment="1">
      <alignment horizontal="left" indent="1"/>
    </xf>
    <xf numFmtId="0" fontId="25" fillId="5" borderId="0" xfId="30" applyFont="1" applyFill="1" applyAlignment="1">
      <alignment horizontal="left"/>
    </xf>
    <xf numFmtId="0" fontId="26" fillId="5" borderId="0" xfId="34" applyFont="1" applyFill="1" applyAlignment="1">
      <alignment horizontal="left" indent="1"/>
    </xf>
    <xf numFmtId="0" fontId="32" fillId="5" borderId="0" xfId="30" applyFont="1" applyFill="1"/>
    <xf numFmtId="0" fontId="25" fillId="9" borderId="0" xfId="30" applyFont="1" applyFill="1"/>
    <xf numFmtId="170" fontId="26" fillId="9" borderId="11" xfId="49" applyNumberFormat="1" applyFont="1" applyFill="1" applyBorder="1" applyAlignment="1">
      <alignment horizontal="right" indent="1"/>
    </xf>
    <xf numFmtId="169" fontId="26" fillId="9" borderId="11" xfId="30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0" fillId="5" borderId="0" xfId="0" applyFill="1"/>
    <xf numFmtId="49" fontId="25" fillId="8" borderId="11" xfId="39" applyNumberFormat="1" applyFont="1" applyFill="1" applyBorder="1" applyAlignment="1">
      <alignment horizontal="center"/>
    </xf>
    <xf numFmtId="0" fontId="25" fillId="9" borderId="0" xfId="31" applyFont="1" applyFill="1"/>
    <xf numFmtId="0" fontId="7" fillId="5" borderId="0" xfId="0" applyFont="1" applyFill="1"/>
    <xf numFmtId="0" fontId="32" fillId="7" borderId="10" xfId="30" applyFont="1" applyFill="1" applyBorder="1"/>
    <xf numFmtId="0" fontId="26" fillId="7" borderId="0" xfId="32" applyFont="1" applyFill="1" applyAlignment="1">
      <alignment vertical="center"/>
    </xf>
    <xf numFmtId="0" fontId="26" fillId="5" borderId="0" xfId="32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32" applyFont="1" applyFill="1" applyAlignment="1">
      <alignment horizontal="left" vertical="center"/>
    </xf>
    <xf numFmtId="37" fontId="24" fillId="5" borderId="0" xfId="0" applyNumberFormat="1" applyFont="1" applyFill="1" applyAlignment="1">
      <alignment vertical="center"/>
    </xf>
    <xf numFmtId="37" fontId="25" fillId="5" borderId="16" xfId="32" applyNumberFormat="1" applyFont="1" applyFill="1" applyBorder="1" applyAlignment="1">
      <alignment horizontal="left" vertical="center"/>
    </xf>
    <xf numFmtId="0" fontId="26" fillId="5" borderId="16" xfId="32" applyFont="1" applyFill="1" applyBorder="1" applyAlignment="1">
      <alignment vertical="center"/>
    </xf>
    <xf numFmtId="37" fontId="26" fillId="5" borderId="0" xfId="32" applyNumberFormat="1" applyFont="1" applyFill="1" applyAlignment="1">
      <alignment horizontal="left" vertical="center"/>
    </xf>
    <xf numFmtId="37" fontId="25" fillId="9" borderId="0" xfId="32" applyNumberFormat="1" applyFont="1" applyFill="1" applyAlignment="1">
      <alignment horizontal="left" vertical="center"/>
    </xf>
    <xf numFmtId="0" fontId="25" fillId="9" borderId="0" xfId="32" applyFont="1" applyFill="1" applyAlignment="1">
      <alignment vertical="center"/>
    </xf>
    <xf numFmtId="37" fontId="27" fillId="9" borderId="0" xfId="0" applyNumberFormat="1" applyFont="1" applyFill="1" applyAlignment="1">
      <alignment vertical="center"/>
    </xf>
    <xf numFmtId="0" fontId="23" fillId="5" borderId="0" xfId="32" applyFont="1" applyFill="1" applyAlignment="1">
      <alignment vertical="center"/>
    </xf>
    <xf numFmtId="37" fontId="24" fillId="5" borderId="16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37" fontId="27" fillId="5" borderId="0" xfId="0" applyNumberFormat="1" applyFont="1" applyFill="1" applyAlignment="1">
      <alignment vertical="center"/>
    </xf>
    <xf numFmtId="171" fontId="11" fillId="4" borderId="0" xfId="37" applyFont="1" applyFill="1" applyAlignment="1">
      <alignment vertical="center"/>
    </xf>
    <xf numFmtId="0" fontId="26" fillId="10" borderId="0" xfId="36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71" fontId="25" fillId="5" borderId="0" xfId="37" applyFont="1" applyFill="1" applyAlignment="1">
      <alignment vertical="center"/>
    </xf>
    <xf numFmtId="0" fontId="25" fillId="5" borderId="0" xfId="36" applyFont="1" applyFill="1" applyAlignment="1">
      <alignment vertical="center"/>
    </xf>
    <xf numFmtId="171" fontId="26" fillId="9" borderId="0" xfId="37" applyFont="1" applyFill="1" applyAlignment="1">
      <alignment vertical="center"/>
    </xf>
    <xf numFmtId="0" fontId="26" fillId="9" borderId="0" xfId="0" applyFont="1" applyFill="1" applyAlignment="1">
      <alignment vertical="center"/>
    </xf>
    <xf numFmtId="172" fontId="27" fillId="9" borderId="11" xfId="37" applyNumberFormat="1" applyFont="1" applyFill="1" applyBorder="1" applyAlignment="1">
      <alignment horizontal="right" vertical="center"/>
    </xf>
    <xf numFmtId="171" fontId="26" fillId="5" borderId="0" xfId="37" applyFont="1" applyFill="1" applyAlignment="1">
      <alignment vertical="center"/>
    </xf>
    <xf numFmtId="0" fontId="25" fillId="5" borderId="0" xfId="0" applyFont="1" applyFill="1" applyAlignment="1">
      <alignment vertical="center" wrapText="1"/>
    </xf>
    <xf numFmtId="0" fontId="26" fillId="5" borderId="0" xfId="36" applyFont="1" applyFill="1" applyAlignment="1">
      <alignment vertical="center"/>
    </xf>
    <xf numFmtId="171" fontId="25" fillId="9" borderId="0" xfId="37" applyFont="1" applyFill="1" applyAlignment="1">
      <alignment vertical="center"/>
    </xf>
    <xf numFmtId="171" fontId="12" fillId="5" borderId="0" xfId="37" applyFont="1" applyFill="1" applyAlignment="1">
      <alignment vertical="center"/>
    </xf>
    <xf numFmtId="0" fontId="25" fillId="5" borderId="17" xfId="30" applyFont="1" applyFill="1" applyBorder="1"/>
    <xf numFmtId="0" fontId="31" fillId="0" borderId="17" xfId="54" applyFont="1" applyBorder="1"/>
    <xf numFmtId="0" fontId="24" fillId="6" borderId="0" xfId="33" applyFont="1" applyFill="1" applyAlignment="1">
      <alignment horizontal="left"/>
    </xf>
    <xf numFmtId="37" fontId="25" fillId="9" borderId="0" xfId="33" applyNumberFormat="1" applyFont="1" applyFill="1"/>
    <xf numFmtId="0" fontId="25" fillId="9" borderId="0" xfId="33" applyFont="1" applyFill="1"/>
    <xf numFmtId="37" fontId="25" fillId="7" borderId="18" xfId="35" applyNumberFormat="1" applyFont="1" applyFill="1" applyBorder="1" applyAlignment="1">
      <alignment horizontal="left" vertical="center"/>
    </xf>
    <xf numFmtId="37" fontId="26" fillId="7" borderId="19" xfId="35" applyNumberFormat="1" applyFont="1" applyFill="1" applyBorder="1" applyAlignment="1">
      <alignment horizontal="left" vertical="center"/>
    </xf>
    <xf numFmtId="0" fontId="25" fillId="5" borderId="18" xfId="32" applyFont="1" applyFill="1" applyBorder="1" applyAlignment="1">
      <alignment horizontal="left" vertical="center"/>
    </xf>
    <xf numFmtId="0" fontId="25" fillId="5" borderId="20" xfId="32" applyFont="1" applyFill="1" applyBorder="1" applyAlignment="1">
      <alignment horizontal="left" vertical="center"/>
    </xf>
    <xf numFmtId="0" fontId="26" fillId="5" borderId="18" xfId="32" applyFont="1" applyFill="1" applyBorder="1" applyAlignment="1">
      <alignment vertical="center"/>
    </xf>
    <xf numFmtId="0" fontId="26" fillId="5" borderId="19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>
      <alignment horizontal="left" vertical="center"/>
    </xf>
    <xf numFmtId="37" fontId="25" fillId="9" borderId="18" xfId="32" applyNumberFormat="1" applyFont="1" applyFill="1" applyBorder="1" applyAlignment="1">
      <alignment horizontal="left" vertical="center"/>
    </xf>
    <xf numFmtId="37" fontId="27" fillId="9" borderId="18" xfId="0" applyNumberFormat="1" applyFont="1" applyFill="1" applyBorder="1" applyAlignment="1">
      <alignment vertical="center"/>
    </xf>
    <xf numFmtId="37" fontId="24" fillId="5" borderId="18" xfId="0" applyNumberFormat="1" applyFont="1" applyFill="1" applyBorder="1" applyAlignment="1">
      <alignment vertical="center"/>
    </xf>
    <xf numFmtId="0" fontId="24" fillId="5" borderId="18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37" fontId="24" fillId="5" borderId="5" xfId="0" applyNumberFormat="1" applyFont="1" applyFill="1" applyBorder="1" applyAlignment="1">
      <alignment vertical="center"/>
    </xf>
    <xf numFmtId="37" fontId="27" fillId="5" borderId="18" xfId="0" applyNumberFormat="1" applyFont="1" applyFill="1" applyBorder="1" applyAlignment="1">
      <alignment vertical="center"/>
    </xf>
    <xf numFmtId="37" fontId="27" fillId="9" borderId="20" xfId="0" applyNumberFormat="1" applyFont="1" applyFill="1" applyBorder="1" applyAlignment="1">
      <alignment vertical="center"/>
    </xf>
    <xf numFmtId="37" fontId="24" fillId="5" borderId="20" xfId="0" applyNumberFormat="1" applyFont="1" applyFill="1" applyBorder="1" applyAlignment="1">
      <alignment vertical="center"/>
    </xf>
    <xf numFmtId="37" fontId="26" fillId="5" borderId="18" xfId="32" applyNumberFormat="1" applyFont="1" applyFill="1" applyBorder="1" applyAlignment="1">
      <alignment horizontal="left" vertical="center"/>
    </xf>
    <xf numFmtId="0" fontId="11" fillId="0" borderId="0" xfId="31" applyFont="1"/>
    <xf numFmtId="0" fontId="26" fillId="0" borderId="0" xfId="0" applyFont="1" applyAlignment="1">
      <alignment vertical="center"/>
    </xf>
    <xf numFmtId="0" fontId="25" fillId="0" borderId="17" xfId="54" applyFont="1" applyBorder="1"/>
    <xf numFmtId="37" fontId="26" fillId="5" borderId="0" xfId="0" applyNumberFormat="1" applyFont="1" applyFill="1" applyAlignment="1">
      <alignment vertical="center"/>
    </xf>
    <xf numFmtId="49" fontId="25" fillId="8" borderId="11" xfId="39" quotePrefix="1" applyNumberFormat="1" applyFont="1" applyFill="1" applyBorder="1" applyAlignment="1">
      <alignment horizontal="center"/>
    </xf>
    <xf numFmtId="37" fontId="26" fillId="0" borderId="0" xfId="32" applyNumberFormat="1" applyFont="1" applyAlignment="1">
      <alignment horizontal="left" vertical="center"/>
    </xf>
    <xf numFmtId="37" fontId="24" fillId="0" borderId="0" xfId="0" applyNumberFormat="1" applyFont="1" applyAlignment="1">
      <alignment vertical="center"/>
    </xf>
    <xf numFmtId="37" fontId="27" fillId="0" borderId="0" xfId="0" applyNumberFormat="1" applyFont="1" applyAlignment="1">
      <alignment vertical="center"/>
    </xf>
    <xf numFmtId="37" fontId="24" fillId="0" borderId="18" xfId="0" applyNumberFormat="1" applyFont="1" applyBorder="1" applyAlignment="1">
      <alignment vertical="center"/>
    </xf>
    <xf numFmtId="0" fontId="25" fillId="9" borderId="18" xfId="32" applyFont="1" applyFill="1" applyBorder="1" applyAlignment="1">
      <alignment horizontal="left" vertical="center"/>
    </xf>
    <xf numFmtId="37" fontId="25" fillId="9" borderId="0" xfId="0" applyNumberFormat="1" applyFont="1" applyFill="1" applyAlignment="1">
      <alignment vertical="center"/>
    </xf>
    <xf numFmtId="37" fontId="25" fillId="7" borderId="20" xfId="35" applyNumberFormat="1" applyFont="1" applyFill="1" applyBorder="1" applyAlignment="1">
      <alignment horizontal="left" vertical="center"/>
    </xf>
    <xf numFmtId="0" fontId="26" fillId="7" borderId="16" xfId="32" applyFont="1" applyFill="1" applyBorder="1" applyAlignment="1">
      <alignment vertical="center"/>
    </xf>
    <xf numFmtId="171" fontId="27" fillId="7" borderId="20" xfId="39" applyFont="1" applyFill="1" applyBorder="1"/>
    <xf numFmtId="171" fontId="24" fillId="7" borderId="16" xfId="39" applyFont="1" applyFill="1" applyBorder="1" applyAlignment="1">
      <alignment horizontal="center"/>
    </xf>
    <xf numFmtId="171" fontId="27" fillId="7" borderId="18" xfId="39" applyFont="1" applyFill="1" applyBorder="1" applyAlignment="1">
      <alignment horizontal="left"/>
    </xf>
    <xf numFmtId="171" fontId="24" fillId="7" borderId="19" xfId="39" applyFont="1" applyFill="1" applyBorder="1"/>
    <xf numFmtId="171" fontId="27" fillId="7" borderId="5" xfId="39" applyFont="1" applyFill="1" applyBorder="1"/>
    <xf numFmtId="0" fontId="24" fillId="6" borderId="18" xfId="33" applyFont="1" applyFill="1" applyBorder="1"/>
    <xf numFmtId="37" fontId="25" fillId="5" borderId="18" xfId="33" applyNumberFormat="1" applyFont="1" applyFill="1" applyBorder="1"/>
    <xf numFmtId="37" fontId="26" fillId="5" borderId="18" xfId="33" applyNumberFormat="1" applyFont="1" applyFill="1" applyBorder="1"/>
    <xf numFmtId="37" fontId="26" fillId="5" borderId="19" xfId="33" applyNumberFormat="1" applyFont="1" applyFill="1" applyBorder="1"/>
    <xf numFmtId="172" fontId="26" fillId="7" borderId="14" xfId="33" applyNumberFormat="1" applyFont="1" applyFill="1" applyBorder="1" applyAlignment="1">
      <alignment horizontal="right" indent="1"/>
    </xf>
    <xf numFmtId="37" fontId="26" fillId="9" borderId="18" xfId="33" applyNumberFormat="1" applyFont="1" applyFill="1" applyBorder="1"/>
    <xf numFmtId="37" fontId="25" fillId="9" borderId="63" xfId="33" applyNumberFormat="1" applyFont="1" applyFill="1" applyBorder="1"/>
    <xf numFmtId="0" fontId="26" fillId="9" borderId="18" xfId="33" applyFont="1" applyFill="1" applyBorder="1"/>
    <xf numFmtId="0" fontId="26" fillId="5" borderId="18" xfId="33" applyFont="1" applyFill="1" applyBorder="1"/>
    <xf numFmtId="37" fontId="25" fillId="9" borderId="18" xfId="33" applyNumberFormat="1" applyFont="1" applyFill="1" applyBorder="1"/>
    <xf numFmtId="37" fontId="25" fillId="7" borderId="20" xfId="35" applyNumberFormat="1" applyFont="1" applyFill="1" applyBorder="1" applyAlignment="1">
      <alignment horizontal="left"/>
    </xf>
    <xf numFmtId="37" fontId="26" fillId="7" borderId="16" xfId="35" applyNumberFormat="1" applyFont="1" applyFill="1" applyBorder="1" applyAlignment="1">
      <alignment horizontal="left"/>
    </xf>
    <xf numFmtId="37" fontId="25" fillId="7" borderId="18" xfId="35" applyNumberFormat="1" applyFont="1" applyFill="1" applyBorder="1" applyAlignment="1">
      <alignment horizontal="left"/>
    </xf>
    <xf numFmtId="37" fontId="26" fillId="7" borderId="19" xfId="35" applyNumberFormat="1" applyFont="1" applyFill="1" applyBorder="1" applyAlignment="1">
      <alignment horizontal="left"/>
    </xf>
    <xf numFmtId="0" fontId="26" fillId="5" borderId="18" xfId="31" applyFont="1" applyFill="1" applyBorder="1"/>
    <xf numFmtId="0" fontId="25" fillId="5" borderId="18" xfId="31" applyFont="1" applyFill="1" applyBorder="1"/>
    <xf numFmtId="0" fontId="26" fillId="5" borderId="64" xfId="31" applyFont="1" applyFill="1" applyBorder="1"/>
    <xf numFmtId="0" fontId="26" fillId="9" borderId="18" xfId="31" applyFont="1" applyFill="1" applyBorder="1"/>
    <xf numFmtId="49" fontId="25" fillId="8" borderId="62" xfId="39" applyNumberFormat="1" applyFont="1" applyFill="1" applyBorder="1" applyAlignment="1">
      <alignment horizontal="center"/>
    </xf>
    <xf numFmtId="0" fontId="26" fillId="7" borderId="16" xfId="0" applyFont="1" applyFill="1" applyBorder="1" applyAlignment="1">
      <alignment vertical="center"/>
    </xf>
    <xf numFmtId="0" fontId="25" fillId="10" borderId="16" xfId="36" applyFont="1" applyFill="1" applyBorder="1" applyAlignment="1">
      <alignment vertical="center"/>
    </xf>
    <xf numFmtId="0" fontId="25" fillId="7" borderId="18" xfId="36" applyFont="1" applyFill="1" applyBorder="1" applyAlignment="1">
      <alignment horizontal="left" vertical="center"/>
    </xf>
    <xf numFmtId="0" fontId="26" fillId="10" borderId="19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18" xfId="0" applyFont="1" applyFill="1" applyBorder="1" applyAlignment="1">
      <alignment vertical="center"/>
    </xf>
    <xf numFmtId="0" fontId="32" fillId="5" borderId="18" xfId="0" applyFont="1" applyFill="1" applyBorder="1" applyAlignment="1">
      <alignment vertical="center"/>
    </xf>
    <xf numFmtId="0" fontId="25" fillId="5" borderId="18" xfId="0" applyFont="1" applyFill="1" applyBorder="1" applyAlignment="1">
      <alignment vertical="center"/>
    </xf>
    <xf numFmtId="0" fontId="26" fillId="5" borderId="18" xfId="0" applyFont="1" applyFill="1" applyBorder="1" applyAlignment="1">
      <alignment vertical="center" wrapText="1"/>
    </xf>
    <xf numFmtId="0" fontId="25" fillId="9" borderId="18" xfId="0" applyFont="1" applyFill="1" applyBorder="1" applyAlignment="1">
      <alignment vertical="center"/>
    </xf>
    <xf numFmtId="172" fontId="27" fillId="9" borderId="62" xfId="3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26" fillId="5" borderId="18" xfId="36" applyFont="1" applyFill="1" applyBorder="1" applyAlignment="1">
      <alignment vertical="center"/>
    </xf>
    <xf numFmtId="171" fontId="26" fillId="5" borderId="18" xfId="37" applyFont="1" applyFill="1" applyBorder="1" applyAlignment="1">
      <alignment vertical="center"/>
    </xf>
    <xf numFmtId="0" fontId="25" fillId="5" borderId="18" xfId="36" applyFont="1" applyFill="1" applyBorder="1" applyAlignment="1">
      <alignment vertical="center"/>
    </xf>
    <xf numFmtId="0" fontId="10" fillId="0" borderId="0" xfId="0" applyFont="1"/>
    <xf numFmtId="0" fontId="25" fillId="9" borderId="18" xfId="32" applyFont="1" applyFill="1" applyBorder="1" applyAlignment="1">
      <alignment vertical="center"/>
    </xf>
    <xf numFmtId="37" fontId="27" fillId="9" borderId="16" xfId="0" applyNumberFormat="1" applyFont="1" applyFill="1" applyBorder="1" applyAlignment="1">
      <alignment vertical="center"/>
    </xf>
    <xf numFmtId="37" fontId="148" fillId="5" borderId="0" xfId="53" applyNumberFormat="1" applyFont="1" applyFill="1"/>
    <xf numFmtId="37" fontId="149" fillId="5" borderId="0" xfId="53" applyNumberFormat="1" applyFont="1" applyFill="1"/>
    <xf numFmtId="0" fontId="7" fillId="0" borderId="0" xfId="0" applyFont="1"/>
    <xf numFmtId="37" fontId="149" fillId="7" borderId="0" xfId="53" applyNumberFormat="1" applyFont="1" applyFill="1"/>
    <xf numFmtId="0" fontId="24" fillId="5" borderId="68" xfId="0" applyFont="1" applyFill="1" applyBorder="1" applyAlignment="1">
      <alignment vertical="center"/>
    </xf>
    <xf numFmtId="169" fontId="24" fillId="0" borderId="0" xfId="53" applyNumberFormat="1" applyFont="1" applyAlignment="1">
      <alignment horizontal="right" vertical="center"/>
    </xf>
    <xf numFmtId="0" fontId="23" fillId="9" borderId="68" xfId="32" applyFont="1" applyFill="1" applyBorder="1" applyAlignment="1">
      <alignment vertical="center"/>
    </xf>
    <xf numFmtId="0" fontId="26" fillId="5" borderId="68" xfId="32" applyFont="1" applyFill="1" applyBorder="1" applyAlignment="1">
      <alignment vertical="center"/>
    </xf>
    <xf numFmtId="37" fontId="152" fillId="7" borderId="68" xfId="53" applyNumberFormat="1" applyFont="1" applyFill="1" applyBorder="1"/>
    <xf numFmtId="37" fontId="149" fillId="9" borderId="68" xfId="53" applyNumberFormat="1" applyFont="1" applyFill="1" applyBorder="1"/>
    <xf numFmtId="37" fontId="24" fillId="9" borderId="68" xfId="0" applyNumberFormat="1" applyFont="1" applyFill="1" applyBorder="1" applyAlignment="1">
      <alignment vertical="center"/>
    </xf>
    <xf numFmtId="37" fontId="148" fillId="5" borderId="67" xfId="53" applyNumberFormat="1" applyFont="1" applyFill="1" applyBorder="1"/>
    <xf numFmtId="37" fontId="27" fillId="9" borderId="68" xfId="0" applyNumberFormat="1" applyFont="1" applyFill="1" applyBorder="1" applyAlignment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68" xfId="0" applyFont="1" applyFill="1" applyBorder="1"/>
    <xf numFmtId="37" fontId="26" fillId="9" borderId="63" xfId="32" applyNumberFormat="1" applyFont="1" applyFill="1" applyBorder="1" applyAlignment="1">
      <alignment horizontal="left" vertical="center"/>
    </xf>
    <xf numFmtId="37" fontId="151" fillId="0" borderId="0" xfId="53" applyNumberFormat="1" applyFont="1"/>
    <xf numFmtId="37" fontId="151" fillId="0" borderId="18" xfId="0" applyNumberFormat="1" applyFont="1" applyBorder="1" applyAlignment="1">
      <alignment vertical="center"/>
    </xf>
    <xf numFmtId="171" fontId="150" fillId="8" borderId="61" xfId="39" applyFont="1" applyFill="1" applyBorder="1" applyAlignment="1">
      <alignment horizontal="center" vertical="center"/>
    </xf>
    <xf numFmtId="37" fontId="150" fillId="8" borderId="11" xfId="39" applyNumberFormat="1" applyFont="1" applyFill="1" applyBorder="1" applyAlignment="1">
      <alignment horizontal="center" vertical="center"/>
    </xf>
    <xf numFmtId="37" fontId="151" fillId="9" borderId="19" xfId="0" applyNumberFormat="1" applyFont="1" applyFill="1" applyBorder="1" applyAlignment="1">
      <alignment vertical="center"/>
    </xf>
    <xf numFmtId="37" fontId="151" fillId="5" borderId="0" xfId="53" applyNumberFormat="1" applyFont="1" applyFill="1"/>
    <xf numFmtId="171" fontId="24" fillId="0" borderId="0" xfId="53" applyNumberFormat="1" applyFont="1"/>
    <xf numFmtId="0" fontId="10" fillId="0" borderId="0" xfId="0" applyFont="1" applyAlignment="1">
      <alignment horizontal="right"/>
    </xf>
    <xf numFmtId="37" fontId="25" fillId="9" borderId="0" xfId="32" applyNumberFormat="1" applyFont="1" applyFill="1" applyAlignment="1">
      <alignment horizontal="right" vertical="center"/>
    </xf>
    <xf numFmtId="171" fontId="151" fillId="0" borderId="0" xfId="53" applyNumberFormat="1" applyFont="1"/>
    <xf numFmtId="0" fontId="25" fillId="9" borderId="0" xfId="32" applyFont="1" applyFill="1" applyAlignment="1">
      <alignment horizontal="left" vertical="center"/>
    </xf>
    <xf numFmtId="37" fontId="27" fillId="9" borderId="18" xfId="0" applyNumberFormat="1" applyFont="1" applyFill="1" applyBorder="1" applyAlignment="1">
      <alignment horizontal="left" vertical="center"/>
    </xf>
    <xf numFmtId="169" fontId="25" fillId="0" borderId="0" xfId="30" applyNumberFormat="1" applyFont="1" applyAlignment="1">
      <alignment horizontal="right" indent="1"/>
    </xf>
    <xf numFmtId="4" fontId="30" fillId="0" borderId="0" xfId="0" applyNumberFormat="1" applyFont="1" applyAlignment="1">
      <alignment horizontal="right" vertical="center"/>
    </xf>
    <xf numFmtId="170" fontId="26" fillId="0" borderId="0" xfId="49" applyNumberFormat="1" applyFont="1" applyAlignment="1">
      <alignment horizontal="right" indent="1"/>
    </xf>
    <xf numFmtId="0" fontId="155" fillId="0" borderId="0" xfId="30" applyFont="1" applyAlignment="1">
      <alignment vertical="center"/>
    </xf>
    <xf numFmtId="171" fontId="29" fillId="0" borderId="0" xfId="37" applyFont="1" applyAlignment="1">
      <alignment vertical="center"/>
    </xf>
    <xf numFmtId="170" fontId="26" fillId="0" borderId="69" xfId="49" applyNumberFormat="1" applyFont="1" applyBorder="1" applyAlignment="1">
      <alignment horizontal="right" indent="1"/>
    </xf>
    <xf numFmtId="15" fontId="32" fillId="0" borderId="0" xfId="30" applyNumberFormat="1" applyFont="1" applyAlignment="1">
      <alignment horizontal="left" vertical="center"/>
    </xf>
    <xf numFmtId="172" fontId="29" fillId="0" borderId="0" xfId="37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3" fontId="29" fillId="0" borderId="0" xfId="36" applyNumberFormat="1" applyFont="1" applyAlignment="1">
      <alignment horizontal="right" vertical="center"/>
    </xf>
    <xf numFmtId="3" fontId="30" fillId="0" borderId="0" xfId="37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29" fillId="0" borderId="0" xfId="0" applyFont="1" applyAlignment="1">
      <alignment vertical="center"/>
    </xf>
    <xf numFmtId="171" fontId="25" fillId="0" borderId="0" xfId="37" applyFont="1" applyAlignment="1">
      <alignment vertical="center"/>
    </xf>
    <xf numFmtId="0" fontId="25" fillId="0" borderId="0" xfId="36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30" applyFont="1" applyAlignment="1">
      <alignment vertical="center"/>
    </xf>
    <xf numFmtId="171" fontId="156" fillId="0" borderId="0" xfId="37" applyFont="1" applyAlignment="1">
      <alignment vertical="center"/>
    </xf>
    <xf numFmtId="0" fontId="25" fillId="0" borderId="69" xfId="30" applyFont="1" applyBorder="1"/>
    <xf numFmtId="171" fontId="26" fillId="0" borderId="0" xfId="37" applyFont="1" applyAlignment="1">
      <alignment vertical="center"/>
    </xf>
    <xf numFmtId="0" fontId="154" fillId="0" borderId="0" xfId="0" applyFont="1" applyAlignment="1">
      <alignment vertical="center"/>
    </xf>
    <xf numFmtId="3" fontId="25" fillId="0" borderId="0" xfId="3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72" fontId="30" fillId="0" borderId="0" xfId="37" applyNumberFormat="1" applyFont="1" applyAlignment="1">
      <alignment horizontal="right" vertical="center"/>
    </xf>
    <xf numFmtId="170" fontId="26" fillId="0" borderId="0" xfId="30" applyNumberFormat="1" applyFont="1" applyAlignment="1">
      <alignment horizontal="right" indent="1"/>
    </xf>
    <xf numFmtId="0" fontId="26" fillId="9" borderId="62" xfId="30" applyFont="1" applyFill="1" applyBorder="1" applyAlignment="1">
      <alignment horizontal="right" indent="1"/>
    </xf>
    <xf numFmtId="170" fontId="26" fillId="9" borderId="62" xfId="49" applyNumberFormat="1" applyFont="1" applyFill="1" applyBorder="1" applyAlignment="1">
      <alignment horizontal="right" indent="1"/>
    </xf>
    <xf numFmtId="0" fontId="26" fillId="7" borderId="68" xfId="32" applyFont="1" applyFill="1" applyBorder="1" applyAlignment="1">
      <alignment vertical="center"/>
    </xf>
    <xf numFmtId="0" fontId="26" fillId="0" borderId="0" xfId="31" applyFont="1"/>
    <xf numFmtId="0" fontId="26" fillId="0" borderId="18" xfId="31" applyFont="1" applyBorder="1"/>
    <xf numFmtId="37" fontId="24" fillId="5" borderId="0" xfId="53" applyNumberFormat="1" applyFont="1" applyFill="1"/>
    <xf numFmtId="0" fontId="23" fillId="5" borderId="0" xfId="31" applyFont="1" applyFill="1"/>
    <xf numFmtId="37" fontId="151" fillId="9" borderId="0" xfId="53" applyNumberFormat="1" applyFont="1" applyFill="1"/>
    <xf numFmtId="37" fontId="151" fillId="9" borderId="67" xfId="53" applyNumberFormat="1" applyFont="1" applyFill="1" applyBorder="1"/>
    <xf numFmtId="0" fontId="26" fillId="0" borderId="21" xfId="31" applyFont="1" applyBorder="1"/>
    <xf numFmtId="0" fontId="25" fillId="0" borderId="8" xfId="31" applyFont="1" applyBorder="1"/>
    <xf numFmtId="0" fontId="26" fillId="0" borderId="8" xfId="31" applyFont="1" applyBorder="1"/>
    <xf numFmtId="15" fontId="32" fillId="5" borderId="18" xfId="30" applyNumberFormat="1" applyFont="1" applyFill="1" applyBorder="1" applyAlignment="1">
      <alignment horizontal="left" vertical="center"/>
    </xf>
    <xf numFmtId="0" fontId="25" fillId="5" borderId="21" xfId="36" applyFont="1" applyFill="1" applyBorder="1" applyAlignment="1">
      <alignment vertical="center"/>
    </xf>
    <xf numFmtId="171" fontId="25" fillId="0" borderId="9" xfId="37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171" fontId="151" fillId="7" borderId="18" xfId="53" applyNumberFormat="1" applyFont="1" applyFill="1" applyBorder="1" applyAlignment="1">
      <alignment horizontal="left"/>
    </xf>
    <xf numFmtId="171" fontId="150" fillId="7" borderId="19" xfId="53" applyNumberFormat="1" applyFont="1" applyFill="1" applyBorder="1"/>
    <xf numFmtId="0" fontId="150" fillId="9" borderId="18" xfId="0" applyFont="1" applyFill="1" applyBorder="1" applyAlignment="1">
      <alignment vertical="center"/>
    </xf>
    <xf numFmtId="37" fontId="157" fillId="9" borderId="0" xfId="0" applyNumberFormat="1" applyFont="1" applyFill="1" applyAlignment="1">
      <alignment vertical="center"/>
    </xf>
    <xf numFmtId="0" fontId="158" fillId="9" borderId="0" xfId="32" applyFont="1" applyFill="1" applyAlignment="1">
      <alignment vertical="center"/>
    </xf>
    <xf numFmtId="37" fontId="150" fillId="7" borderId="11" xfId="38" applyNumberFormat="1" applyFont="1" applyFill="1" applyBorder="1" applyAlignment="1">
      <alignment horizontal="center" vertical="center"/>
    </xf>
    <xf numFmtId="169" fontId="26" fillId="5" borderId="16" xfId="0" applyNumberFormat="1" applyFont="1" applyFill="1" applyBorder="1" applyAlignment="1">
      <alignment horizontal="right" vertical="center"/>
    </xf>
    <xf numFmtId="37" fontId="24" fillId="5" borderId="19" xfId="37" applyNumberFormat="1" applyFont="1" applyFill="1" applyBorder="1" applyAlignment="1">
      <alignment vertical="center"/>
    </xf>
    <xf numFmtId="171" fontId="151" fillId="7" borderId="20" xfId="53" applyNumberFormat="1" applyFont="1" applyFill="1" applyBorder="1"/>
    <xf numFmtId="171" fontId="149" fillId="7" borderId="16" xfId="53" applyNumberFormat="1" applyFont="1" applyFill="1" applyBorder="1"/>
    <xf numFmtId="169" fontId="152" fillId="9" borderId="17" xfId="32" applyNumberFormat="1" applyFont="1" applyFill="1" applyBorder="1" applyAlignment="1">
      <alignment horizontal="right" vertical="center"/>
    </xf>
    <xf numFmtId="169" fontId="152" fillId="9" borderId="11" xfId="32" applyNumberFormat="1" applyFont="1" applyFill="1" applyBorder="1" applyAlignment="1">
      <alignment horizontal="right" vertical="center"/>
    </xf>
    <xf numFmtId="169" fontId="149" fillId="9" borderId="17" xfId="0" applyNumberFormat="1" applyFont="1" applyFill="1" applyBorder="1" applyAlignment="1">
      <alignment horizontal="right" vertical="center"/>
    </xf>
    <xf numFmtId="169" fontId="149" fillId="9" borderId="11" xfId="0" applyNumberFormat="1" applyFont="1" applyFill="1" applyBorder="1" applyAlignment="1">
      <alignment horizontal="right" vertical="center"/>
    </xf>
    <xf numFmtId="169" fontId="149" fillId="9" borderId="71" xfId="0" applyNumberFormat="1" applyFont="1" applyFill="1" applyBorder="1" applyAlignment="1">
      <alignment horizontal="right" vertical="center"/>
    </xf>
    <xf numFmtId="169" fontId="149" fillId="9" borderId="61" xfId="0" applyNumberFormat="1" applyFont="1" applyFill="1" applyBorder="1" applyAlignment="1">
      <alignment horizontal="right" vertical="center"/>
    </xf>
    <xf numFmtId="169" fontId="149" fillId="9" borderId="72" xfId="0" applyNumberFormat="1" applyFont="1" applyFill="1" applyBorder="1" applyAlignment="1">
      <alignment horizontal="right" vertical="center"/>
    </xf>
    <xf numFmtId="169" fontId="152" fillId="9" borderId="73" xfId="32" applyNumberFormat="1" applyFont="1" applyFill="1" applyBorder="1" applyAlignment="1">
      <alignment horizontal="right" vertical="center"/>
    </xf>
    <xf numFmtId="169" fontId="152" fillId="9" borderId="12" xfId="32" applyNumberFormat="1" applyFont="1" applyFill="1" applyBorder="1" applyAlignment="1">
      <alignment horizontal="right" vertical="center"/>
    </xf>
    <xf numFmtId="169" fontId="150" fillId="9" borderId="17" xfId="0" applyNumberFormat="1" applyFont="1" applyFill="1" applyBorder="1" applyAlignment="1">
      <alignment horizontal="right" vertical="center"/>
    </xf>
    <xf numFmtId="169" fontId="150" fillId="9" borderId="11" xfId="0" applyNumberFormat="1" applyFont="1" applyFill="1" applyBorder="1" applyAlignment="1">
      <alignment horizontal="right" vertical="center"/>
    </xf>
    <xf numFmtId="169" fontId="152" fillId="9" borderId="72" xfId="32" applyNumberFormat="1" applyFont="1" applyFill="1" applyBorder="1" applyAlignment="1">
      <alignment horizontal="right" vertical="center"/>
    </xf>
    <xf numFmtId="169" fontId="152" fillId="9" borderId="14" xfId="32" applyNumberFormat="1" applyFont="1" applyFill="1" applyBorder="1" applyAlignment="1">
      <alignment horizontal="right" vertical="center"/>
    </xf>
    <xf numFmtId="0" fontId="35" fillId="5" borderId="0" xfId="0" applyFont="1" applyFill="1" applyAlignment="1">
      <alignment vertical="center"/>
    </xf>
    <xf numFmtId="37" fontId="26" fillId="0" borderId="5" xfId="33" applyNumberFormat="1" applyFont="1" applyBorder="1"/>
    <xf numFmtId="0" fontId="159" fillId="4" borderId="0" xfId="33" applyFont="1" applyFill="1"/>
    <xf numFmtId="172" fontId="25" fillId="9" borderId="62" xfId="37" applyNumberFormat="1" applyFont="1" applyFill="1" applyBorder="1" applyAlignment="1">
      <alignment horizontal="right" vertical="center"/>
    </xf>
    <xf numFmtId="49" fontId="25" fillId="8" borderId="74" xfId="39" quotePrefix="1" applyNumberFormat="1" applyFont="1" applyFill="1" applyBorder="1" applyAlignment="1">
      <alignment horizontal="center"/>
    </xf>
    <xf numFmtId="0" fontId="26" fillId="7" borderId="11" xfId="31" applyFont="1" applyFill="1" applyBorder="1"/>
    <xf numFmtId="172" fontId="26" fillId="7" borderId="11" xfId="31" applyNumberFormat="1" applyFont="1" applyFill="1" applyBorder="1" applyAlignment="1">
      <alignment horizontal="right" indent="1"/>
    </xf>
    <xf numFmtId="172" fontId="26" fillId="7" borderId="14" xfId="31" applyNumberFormat="1" applyFont="1" applyFill="1" applyBorder="1" applyAlignment="1">
      <alignment horizontal="right" indent="1"/>
    </xf>
    <xf numFmtId="37" fontId="150" fillId="7" borderId="79" xfId="38" applyNumberFormat="1" applyFont="1" applyFill="1" applyBorder="1" applyAlignment="1">
      <alignment horizontal="center" vertical="center"/>
    </xf>
    <xf numFmtId="37" fontId="150" fillId="7" borderId="80" xfId="38" applyNumberFormat="1" applyFont="1" applyFill="1" applyBorder="1" applyAlignment="1">
      <alignment horizontal="center" vertical="center"/>
    </xf>
    <xf numFmtId="37" fontId="25" fillId="8" borderId="14" xfId="39" quotePrefix="1" applyNumberFormat="1" applyFont="1" applyFill="1" applyBorder="1" applyAlignment="1">
      <alignment horizontal="center"/>
    </xf>
    <xf numFmtId="171" fontId="150" fillId="8" borderId="71" xfId="39" applyFont="1" applyFill="1" applyBorder="1" applyAlignment="1">
      <alignment vertical="center" wrapText="1"/>
    </xf>
    <xf numFmtId="171" fontId="150" fillId="8" borderId="17" xfId="39" applyFont="1" applyFill="1" applyBorder="1" applyAlignment="1">
      <alignment vertical="center" wrapText="1"/>
    </xf>
    <xf numFmtId="0" fontId="153" fillId="0" borderId="0" xfId="32" applyFont="1" applyAlignment="1">
      <alignment horizontal="left" vertical="center" wrapText="1"/>
    </xf>
    <xf numFmtId="37" fontId="26" fillId="0" borderId="0" xfId="33" applyNumberFormat="1" applyFont="1" applyBorder="1"/>
    <xf numFmtId="37" fontId="26" fillId="0" borderId="72" xfId="33" applyNumberFormat="1" applyFont="1" applyBorder="1"/>
    <xf numFmtId="169" fontId="150" fillId="7" borderId="72" xfId="0" applyNumberFormat="1" applyFont="1" applyFill="1" applyBorder="1" applyAlignment="1">
      <alignment horizontal="center" vertical="center"/>
    </xf>
    <xf numFmtId="37" fontId="160" fillId="9" borderId="67" xfId="53" applyNumberFormat="1" applyFont="1" applyFill="1" applyBorder="1"/>
    <xf numFmtId="172" fontId="25" fillId="9" borderId="61" xfId="31" applyNumberFormat="1" applyFont="1" applyFill="1" applyBorder="1" applyAlignment="1">
      <alignment horizontal="right" indent="1"/>
    </xf>
    <xf numFmtId="170" fontId="26" fillId="0" borderId="62" xfId="49" applyNumberFormat="1" applyFont="1" applyFill="1" applyBorder="1" applyAlignment="1">
      <alignment horizontal="right" indent="1"/>
    </xf>
    <xf numFmtId="169" fontId="25" fillId="0" borderId="62" xfId="30" applyNumberFormat="1" applyFont="1" applyFill="1" applyBorder="1" applyAlignment="1">
      <alignment horizontal="right" indent="1"/>
    </xf>
    <xf numFmtId="169" fontId="26" fillId="0" borderId="62" xfId="30" applyNumberFormat="1" applyFont="1" applyFill="1" applyBorder="1" applyAlignment="1">
      <alignment horizontal="right" indent="1"/>
    </xf>
    <xf numFmtId="169" fontId="25" fillId="0" borderId="66" xfId="30" applyNumberFormat="1" applyFont="1" applyFill="1" applyBorder="1" applyAlignment="1">
      <alignment horizontal="right" indent="1"/>
    </xf>
    <xf numFmtId="170" fontId="25" fillId="0" borderId="62" xfId="49" applyNumberFormat="1" applyFont="1" applyFill="1" applyBorder="1" applyAlignment="1">
      <alignment horizontal="right" indent="1"/>
    </xf>
    <xf numFmtId="3" fontId="25" fillId="0" borderId="62" xfId="30" applyNumberFormat="1" applyFont="1" applyFill="1" applyBorder="1" applyAlignment="1">
      <alignment horizontal="right" indent="1"/>
    </xf>
    <xf numFmtId="1" fontId="25" fillId="0" borderId="62" xfId="30" applyNumberFormat="1" applyFont="1" applyFill="1" applyBorder="1" applyAlignment="1">
      <alignment horizontal="right" indent="1"/>
    </xf>
    <xf numFmtId="0" fontId="26" fillId="0" borderId="62" xfId="30" applyFont="1" applyFill="1" applyBorder="1" applyAlignment="1">
      <alignment horizontal="right" indent="1"/>
    </xf>
    <xf numFmtId="170" fontId="25" fillId="0" borderId="62" xfId="30" applyNumberFormat="1" applyFont="1" applyFill="1" applyBorder="1" applyAlignment="1">
      <alignment horizontal="right" indent="1"/>
    </xf>
    <xf numFmtId="3" fontId="26" fillId="0" borderId="62" xfId="30" applyNumberFormat="1" applyFont="1" applyFill="1" applyBorder="1" applyAlignment="1">
      <alignment horizontal="right" indent="1"/>
    </xf>
    <xf numFmtId="3" fontId="25" fillId="0" borderId="62" xfId="587" applyNumberFormat="1" applyFont="1" applyFill="1" applyBorder="1" applyAlignment="1">
      <alignment horizontal="right" indent="1"/>
    </xf>
    <xf numFmtId="170" fontId="26" fillId="0" borderId="62" xfId="30" applyNumberFormat="1" applyFont="1" applyFill="1" applyBorder="1" applyAlignment="1">
      <alignment horizontal="right" indent="1"/>
    </xf>
    <xf numFmtId="3" fontId="25" fillId="0" borderId="62" xfId="49" applyNumberFormat="1" applyFont="1" applyFill="1" applyBorder="1" applyAlignment="1">
      <alignment horizontal="right" indent="1"/>
    </xf>
    <xf numFmtId="15" fontId="25" fillId="0" borderId="62" xfId="30" quotePrefix="1" applyNumberFormat="1" applyFont="1" applyFill="1" applyBorder="1" applyAlignment="1">
      <alignment horizontal="right" indent="1"/>
    </xf>
    <xf numFmtId="172" fontId="26" fillId="0" borderId="11" xfId="31" applyNumberFormat="1" applyFont="1" applyFill="1" applyBorder="1" applyAlignment="1">
      <alignment horizontal="right" indent="1"/>
    </xf>
    <xf numFmtId="169" fontId="7" fillId="0" borderId="17" xfId="0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 applyAlignment="1">
      <alignment horizontal="right" vertical="center"/>
    </xf>
    <xf numFmtId="169" fontId="148" fillId="0" borderId="72" xfId="53" applyNumberFormat="1" applyFont="1" applyFill="1" applyBorder="1" applyAlignment="1">
      <alignment horizontal="right" vertical="center"/>
    </xf>
    <xf numFmtId="169" fontId="152" fillId="0" borderId="17" xfId="0" applyNumberFormat="1" applyFont="1" applyFill="1" applyBorder="1" applyAlignment="1">
      <alignment horizontal="right" vertical="center"/>
    </xf>
    <xf numFmtId="169" fontId="26" fillId="0" borderId="17" xfId="0" applyNumberFormat="1" applyFont="1" applyFill="1" applyBorder="1" applyAlignment="1">
      <alignment horizontal="right" vertical="center"/>
    </xf>
    <xf numFmtId="169" fontId="24" fillId="0" borderId="71" xfId="53" applyNumberFormat="1" applyFont="1" applyFill="1" applyBorder="1" applyAlignment="1">
      <alignment horizontal="right" vertical="center"/>
    </xf>
    <xf numFmtId="169" fontId="24" fillId="0" borderId="17" xfId="53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/>
    <xf numFmtId="169" fontId="149" fillId="0" borderId="17" xfId="53" applyNumberFormat="1" applyFont="1" applyFill="1" applyBorder="1" applyAlignment="1">
      <alignment horizontal="right" vertical="center"/>
    </xf>
    <xf numFmtId="169" fontId="148" fillId="0" borderId="72" xfId="53" applyNumberFormat="1" applyFont="1" applyFill="1" applyBorder="1"/>
    <xf numFmtId="169" fontId="0" fillId="0" borderId="17" xfId="0" applyNumberFormat="1" applyFill="1" applyBorder="1" applyAlignment="1">
      <alignment horizontal="right" vertical="center"/>
    </xf>
    <xf numFmtId="169" fontId="24" fillId="0" borderId="17" xfId="53" applyNumberFormat="1" applyFont="1" applyFill="1" applyBorder="1"/>
    <xf numFmtId="169" fontId="25" fillId="0" borderId="17" xfId="0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/>
    <xf numFmtId="169" fontId="29" fillId="0" borderId="17" xfId="0" applyNumberFormat="1" applyFont="1" applyFill="1" applyBorder="1" applyAlignment="1">
      <alignment horizontal="right" vertical="center"/>
    </xf>
    <xf numFmtId="170" fontId="26" fillId="0" borderId="72" xfId="49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 applyAlignment="1">
      <alignment horizontal="right" vertical="center"/>
    </xf>
    <xf numFmtId="169" fontId="151" fillId="0" borderId="17" xfId="53" applyNumberFormat="1" applyFont="1" applyFill="1" applyBorder="1" applyAlignment="1">
      <alignment horizontal="right" vertical="center"/>
    </xf>
    <xf numFmtId="197" fontId="150" fillId="0" borderId="17" xfId="53" applyNumberFormat="1" applyFont="1" applyFill="1" applyBorder="1" applyAlignment="1">
      <alignment horizontal="right" vertical="center"/>
    </xf>
    <xf numFmtId="169" fontId="7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 applyAlignment="1">
      <alignment horizontal="right" vertical="center"/>
    </xf>
    <xf numFmtId="169" fontId="26" fillId="7" borderId="11" xfId="0" applyNumberFormat="1" applyFont="1" applyFill="1" applyBorder="1" applyAlignment="1">
      <alignment horizontal="right" vertical="center"/>
    </xf>
    <xf numFmtId="169" fontId="24" fillId="7" borderId="61" xfId="53" applyNumberFormat="1" applyFont="1" applyFill="1" applyBorder="1" applyAlignment="1">
      <alignment horizontal="right" vertical="center"/>
    </xf>
    <xf numFmtId="169" fontId="24" fillId="7" borderId="11" xfId="53" applyNumberFormat="1" applyFont="1" applyFill="1" applyBorder="1" applyAlignment="1">
      <alignment horizontal="right" vertical="center"/>
    </xf>
    <xf numFmtId="169" fontId="152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/>
    <xf numFmtId="169" fontId="149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/>
    <xf numFmtId="169" fontId="0" fillId="7" borderId="11" xfId="0" applyNumberFormat="1" applyFill="1" applyBorder="1" applyAlignment="1">
      <alignment horizontal="right" vertical="center"/>
    </xf>
    <xf numFmtId="169" fontId="24" fillId="7" borderId="11" xfId="53" applyNumberFormat="1" applyFont="1" applyFill="1" applyBorder="1"/>
    <xf numFmtId="169" fontId="25" fillId="7" borderId="11" xfId="0" applyNumberFormat="1" applyFont="1" applyFill="1" applyBorder="1" applyAlignment="1">
      <alignment horizontal="right" vertical="center"/>
    </xf>
    <xf numFmtId="170" fontId="26" fillId="7" borderId="14" xfId="49" applyNumberFormat="1" applyFont="1" applyFill="1" applyBorder="1" applyAlignment="1">
      <alignment horizontal="right" vertical="center"/>
    </xf>
    <xf numFmtId="169" fontId="151" fillId="7" borderId="11" xfId="53" applyNumberFormat="1" applyFont="1" applyFill="1" applyBorder="1" applyAlignment="1">
      <alignment horizontal="right" vertical="center"/>
    </xf>
    <xf numFmtId="197" fontId="150" fillId="7" borderId="11" xfId="53" applyNumberFormat="1" applyFont="1" applyFill="1" applyBorder="1" applyAlignment="1">
      <alignment horizontal="right" vertical="center"/>
    </xf>
    <xf numFmtId="169" fontId="7" fillId="0" borderId="71" xfId="0" applyNumberFormat="1" applyFont="1" applyFill="1" applyBorder="1" applyAlignment="1">
      <alignment horizontal="right" vertical="center"/>
    </xf>
    <xf numFmtId="169" fontId="26" fillId="7" borderId="16" xfId="0" applyNumberFormat="1" applyFont="1" applyFill="1" applyBorder="1" applyAlignment="1">
      <alignment horizontal="right" vertical="center"/>
    </xf>
    <xf numFmtId="37" fontId="26" fillId="0" borderId="11" xfId="33" applyNumberFormat="1" applyFont="1" applyFill="1" applyBorder="1" applyAlignment="1">
      <alignment horizontal="right"/>
    </xf>
    <xf numFmtId="37" fontId="26" fillId="0" borderId="11" xfId="33" applyNumberFormat="1" applyFont="1" applyFill="1" applyBorder="1"/>
    <xf numFmtId="37" fontId="26" fillId="0" borderId="11" xfId="33" applyNumberFormat="1" applyFont="1" applyFill="1" applyBorder="1" applyAlignment="1">
      <alignment horizontal="center"/>
    </xf>
    <xf numFmtId="172" fontId="26" fillId="0" borderId="11" xfId="33" applyNumberFormat="1" applyFont="1" applyFill="1" applyBorder="1" applyAlignment="1">
      <alignment horizontal="right" indent="1"/>
    </xf>
    <xf numFmtId="172" fontId="26" fillId="0" borderId="14" xfId="33" applyNumberFormat="1" applyFont="1" applyFill="1" applyBorder="1" applyAlignment="1">
      <alignment horizontal="right" indent="1"/>
    </xf>
    <xf numFmtId="0" fontId="26" fillId="0" borderId="11" xfId="33" applyFont="1" applyFill="1" applyBorder="1" applyAlignment="1">
      <alignment horizontal="right" indent="1"/>
    </xf>
    <xf numFmtId="0" fontId="26" fillId="0" borderId="11" xfId="31" applyFont="1" applyFill="1" applyBorder="1"/>
    <xf numFmtId="184" fontId="26" fillId="0" borderId="11" xfId="587" applyNumberFormat="1" applyFont="1" applyFill="1" applyBorder="1"/>
    <xf numFmtId="172" fontId="26" fillId="0" borderId="14" xfId="31" applyNumberFormat="1" applyFont="1" applyFill="1" applyBorder="1" applyAlignment="1">
      <alignment horizontal="right" indent="1"/>
    </xf>
    <xf numFmtId="172" fontId="26" fillId="0" borderId="70" xfId="31" applyNumberFormat="1" applyFont="1" applyFill="1" applyBorder="1" applyAlignment="1">
      <alignment horizontal="right" indent="1"/>
    </xf>
    <xf numFmtId="10" fontId="26" fillId="7" borderId="11" xfId="49" applyNumberFormat="1" applyFont="1" applyFill="1" applyBorder="1" applyAlignment="1">
      <alignment horizontal="right" indent="1"/>
    </xf>
    <xf numFmtId="172" fontId="25" fillId="7" borderId="11" xfId="31" applyNumberFormat="1" applyFont="1" applyFill="1" applyBorder="1" applyAlignment="1">
      <alignment horizontal="right" indent="1"/>
    </xf>
    <xf numFmtId="3" fontId="26" fillId="7" borderId="70" xfId="587" applyNumberFormat="1" applyFont="1" applyFill="1" applyBorder="1" applyAlignment="1">
      <alignment horizontal="right" indent="1"/>
    </xf>
    <xf numFmtId="0" fontId="26" fillId="0" borderId="61" xfId="31" applyFont="1" applyFill="1" applyBorder="1"/>
    <xf numFmtId="171" fontId="26" fillId="0" borderId="62" xfId="37" applyFont="1" applyFill="1" applyBorder="1" applyAlignment="1">
      <alignment vertical="center"/>
    </xf>
    <xf numFmtId="172" fontId="27" fillId="0" borderId="62" xfId="37" applyNumberFormat="1" applyFont="1" applyFill="1" applyBorder="1" applyAlignment="1">
      <alignment horizontal="right" vertical="center"/>
    </xf>
    <xf numFmtId="172" fontId="24" fillId="0" borderId="62" xfId="37" applyNumberFormat="1" applyFont="1" applyFill="1" applyBorder="1" applyAlignment="1">
      <alignment horizontal="right" vertical="center"/>
    </xf>
    <xf numFmtId="172" fontId="26" fillId="0" borderId="62" xfId="37" applyNumberFormat="1" applyFont="1" applyFill="1" applyBorder="1" applyAlignment="1">
      <alignment horizontal="right" vertical="center"/>
    </xf>
    <xf numFmtId="4" fontId="25" fillId="0" borderId="65" xfId="0" applyNumberFormat="1" applyFont="1" applyFill="1" applyBorder="1" applyAlignment="1">
      <alignment horizontal="right" vertical="center"/>
    </xf>
    <xf numFmtId="171" fontId="26" fillId="7" borderId="11" xfId="37" applyFont="1" applyFill="1" applyBorder="1" applyAlignment="1">
      <alignment vertical="center"/>
    </xf>
    <xf numFmtId="172" fontId="27" fillId="7" borderId="11" xfId="37" applyNumberFormat="1" applyFont="1" applyFill="1" applyBorder="1" applyAlignment="1">
      <alignment horizontal="right" vertical="center"/>
    </xf>
    <xf numFmtId="172" fontId="24" fillId="7" borderId="11" xfId="37" applyNumberFormat="1" applyFont="1" applyFill="1" applyBorder="1" applyAlignment="1">
      <alignment horizontal="right" vertical="center"/>
    </xf>
    <xf numFmtId="172" fontId="30" fillId="7" borderId="0" xfId="37" applyNumberFormat="1" applyFont="1" applyFill="1" applyAlignment="1">
      <alignment horizontal="right" vertical="center"/>
    </xf>
    <xf numFmtId="3" fontId="26" fillId="7" borderId="11" xfId="36" applyNumberFormat="1" applyFont="1" applyFill="1" applyBorder="1" applyAlignment="1">
      <alignment horizontal="right" vertical="center"/>
    </xf>
    <xf numFmtId="4" fontId="25" fillId="7" borderId="70" xfId="0" applyNumberFormat="1" applyFont="1" applyFill="1" applyBorder="1" applyAlignment="1">
      <alignment horizontal="right" vertical="center"/>
    </xf>
    <xf numFmtId="172" fontId="25" fillId="0" borderId="86" xfId="37" applyNumberFormat="1" applyFont="1" applyFill="1" applyBorder="1" applyAlignment="1">
      <alignment horizontal="right" vertical="center"/>
    </xf>
    <xf numFmtId="3" fontId="26" fillId="0" borderId="62" xfId="36" applyNumberFormat="1" applyFont="1" applyFill="1" applyBorder="1" applyAlignment="1">
      <alignment horizontal="right" vertical="center"/>
    </xf>
    <xf numFmtId="0" fontId="26" fillId="7" borderId="11" xfId="30" applyFont="1" applyFill="1" applyBorder="1" applyAlignment="1">
      <alignment horizontal="right" indent="1"/>
    </xf>
    <xf numFmtId="15" fontId="25" fillId="7" borderId="11" xfId="30" quotePrefix="1" applyNumberFormat="1" applyFont="1" applyFill="1" applyBorder="1" applyAlignment="1">
      <alignment horizontal="right" indent="1"/>
    </xf>
    <xf numFmtId="170" fontId="26" fillId="7" borderId="11" xfId="49" applyNumberFormat="1" applyFont="1" applyFill="1" applyBorder="1" applyAlignment="1">
      <alignment horizontal="right" indent="1"/>
    </xf>
    <xf numFmtId="170" fontId="25" fillId="7" borderId="11" xfId="30" applyNumberFormat="1" applyFont="1" applyFill="1" applyBorder="1" applyAlignment="1">
      <alignment horizontal="right" indent="1"/>
    </xf>
    <xf numFmtId="3" fontId="25" fillId="7" borderId="11" xfId="49" applyNumberFormat="1" applyFont="1" applyFill="1" applyBorder="1" applyAlignment="1">
      <alignment horizontal="right" indent="1"/>
    </xf>
    <xf numFmtId="3" fontId="25" fillId="7" borderId="11" xfId="30" applyNumberFormat="1" applyFont="1" applyFill="1" applyBorder="1" applyAlignment="1">
      <alignment horizontal="right" indent="1"/>
    </xf>
    <xf numFmtId="3" fontId="26" fillId="7" borderId="11" xfId="30" applyNumberFormat="1" applyFont="1" applyFill="1" applyBorder="1" applyAlignment="1">
      <alignment horizontal="right" indent="1"/>
    </xf>
    <xf numFmtId="170" fontId="25" fillId="7" borderId="11" xfId="49" applyNumberFormat="1" applyFont="1" applyFill="1" applyBorder="1" applyAlignment="1">
      <alignment horizontal="right" indent="1"/>
    </xf>
    <xf numFmtId="169" fontId="26" fillId="7" borderId="11" xfId="30" applyNumberFormat="1" applyFont="1" applyFill="1" applyBorder="1" applyAlignment="1">
      <alignment horizontal="right" indent="1"/>
    </xf>
    <xf numFmtId="169" fontId="25" fillId="7" borderId="11" xfId="30" applyNumberFormat="1" applyFont="1" applyFill="1" applyBorder="1" applyAlignment="1">
      <alignment horizontal="right" indent="1"/>
    </xf>
    <xf numFmtId="1" fontId="25" fillId="7" borderId="11" xfId="30" applyNumberFormat="1" applyFont="1" applyFill="1" applyBorder="1" applyAlignment="1">
      <alignment horizontal="right" indent="1"/>
    </xf>
    <xf numFmtId="169" fontId="25" fillId="7" borderId="15" xfId="30" applyNumberFormat="1" applyFont="1" applyFill="1" applyBorder="1" applyAlignment="1">
      <alignment horizontal="right" indent="1"/>
    </xf>
    <xf numFmtId="172" fontId="26" fillId="5" borderId="9" xfId="31" applyNumberFormat="1" applyFont="1" applyFill="1" applyBorder="1" applyAlignment="1">
      <alignment horizontal="right" indent="1"/>
    </xf>
    <xf numFmtId="172" fontId="27" fillId="7" borderId="85" xfId="37" applyNumberFormat="1" applyFont="1" applyFill="1" applyBorder="1" applyAlignment="1">
      <alignment horizontal="right" vertical="center"/>
    </xf>
    <xf numFmtId="172" fontId="26" fillId="7" borderId="85" xfId="37" applyNumberFormat="1" applyFont="1" applyFill="1" applyBorder="1" applyAlignment="1">
      <alignment horizontal="right" vertical="center"/>
    </xf>
    <xf numFmtId="172" fontId="24" fillId="7" borderId="85" xfId="37" applyNumberFormat="1" applyFont="1" applyFill="1" applyBorder="1" applyAlignment="1">
      <alignment horizontal="right" vertical="center"/>
    </xf>
    <xf numFmtId="172" fontId="27" fillId="9" borderId="85" xfId="37" applyNumberFormat="1" applyFont="1" applyFill="1" applyBorder="1" applyAlignment="1">
      <alignment horizontal="right" vertical="center"/>
    </xf>
    <xf numFmtId="0" fontId="153" fillId="0" borderId="0" xfId="32" applyFont="1" applyAlignment="1">
      <alignment horizontal="left" vertical="center" wrapText="1"/>
    </xf>
    <xf numFmtId="3" fontId="26" fillId="7" borderId="11" xfId="49" applyNumberFormat="1" applyFont="1" applyFill="1" applyBorder="1" applyAlignment="1">
      <alignment horizontal="right" indent="1"/>
    </xf>
    <xf numFmtId="0" fontId="150" fillId="0" borderId="18" xfId="0" applyFont="1" applyFill="1" applyBorder="1" applyAlignment="1">
      <alignment vertical="center"/>
    </xf>
    <xf numFmtId="37" fontId="157" fillId="0" borderId="0" xfId="0" applyNumberFormat="1" applyFont="1" applyFill="1" applyAlignment="1">
      <alignment vertical="center"/>
    </xf>
    <xf numFmtId="0" fontId="158" fillId="0" borderId="0" xfId="32" applyFont="1" applyFill="1" applyAlignment="1">
      <alignment vertical="center"/>
    </xf>
    <xf numFmtId="169" fontId="150" fillId="0" borderId="11" xfId="0" applyNumberFormat="1" applyFont="1" applyFill="1" applyBorder="1" applyAlignment="1">
      <alignment horizontal="right" vertical="center"/>
    </xf>
    <xf numFmtId="169" fontId="150" fillId="0" borderId="17" xfId="0" applyNumberFormat="1" applyFont="1" applyFill="1" applyBorder="1" applyAlignment="1">
      <alignment horizontal="right" vertical="center"/>
    </xf>
    <xf numFmtId="0" fontId="0" fillId="0" borderId="0" xfId="0" applyFill="1"/>
    <xf numFmtId="172" fontId="27" fillId="0" borderId="11" xfId="37" applyNumberFormat="1" applyFont="1" applyFill="1" applyBorder="1" applyAlignment="1">
      <alignment horizontal="right" vertical="center"/>
    </xf>
    <xf numFmtId="172" fontId="27" fillId="0" borderId="85" xfId="37" applyNumberFormat="1" applyFont="1" applyFill="1" applyBorder="1" applyAlignment="1">
      <alignment horizontal="right" vertical="center"/>
    </xf>
    <xf numFmtId="0" fontId="25" fillId="9" borderId="15" xfId="0" applyFont="1" applyFill="1" applyBorder="1" applyAlignment="1">
      <alignment vertical="center"/>
    </xf>
    <xf numFmtId="171" fontId="150" fillId="8" borderId="75" xfId="39" applyFont="1" applyFill="1" applyBorder="1" applyAlignment="1">
      <alignment horizontal="center" vertical="center" wrapText="1"/>
    </xf>
    <xf numFmtId="171" fontId="150" fillId="8" borderId="16" xfId="39" applyFont="1" applyFill="1" applyBorder="1" applyAlignment="1">
      <alignment horizontal="center" vertical="center" wrapText="1"/>
    </xf>
    <xf numFmtId="171" fontId="150" fillId="8" borderId="76" xfId="39" applyFont="1" applyFill="1" applyBorder="1" applyAlignment="1">
      <alignment horizontal="center" vertical="center" wrapText="1"/>
    </xf>
    <xf numFmtId="171" fontId="150" fillId="8" borderId="77" xfId="39" applyFont="1" applyFill="1" applyBorder="1" applyAlignment="1">
      <alignment horizontal="center" vertical="center" wrapText="1"/>
    </xf>
    <xf numFmtId="171" fontId="25" fillId="8" borderId="81" xfId="39" applyFont="1" applyFill="1" applyBorder="1" applyAlignment="1">
      <alignment horizontal="center" vertical="center"/>
    </xf>
    <xf numFmtId="171" fontId="25" fillId="8" borderId="82" xfId="39" applyFont="1" applyFill="1" applyBorder="1" applyAlignment="1">
      <alignment horizontal="center" vertical="center"/>
    </xf>
    <xf numFmtId="171" fontId="25" fillId="8" borderId="83" xfId="39" applyFont="1" applyFill="1" applyBorder="1" applyAlignment="1">
      <alignment horizontal="center" vertical="center"/>
    </xf>
    <xf numFmtId="171" fontId="25" fillId="8" borderId="76" xfId="39" applyFont="1" applyFill="1" applyBorder="1" applyAlignment="1">
      <alignment horizontal="center" vertical="center"/>
    </xf>
    <xf numFmtId="171" fontId="25" fillId="8" borderId="77" xfId="39" applyFont="1" applyFill="1" applyBorder="1" applyAlignment="1">
      <alignment horizontal="center" vertical="center"/>
    </xf>
    <xf numFmtId="171" fontId="25" fillId="8" borderId="78" xfId="39" applyFont="1" applyFill="1" applyBorder="1" applyAlignment="1">
      <alignment horizontal="center" vertical="center"/>
    </xf>
    <xf numFmtId="0" fontId="26" fillId="5" borderId="0" xfId="33" applyFont="1" applyFill="1" applyAlignment="1">
      <alignment wrapText="1"/>
    </xf>
    <xf numFmtId="171" fontId="25" fillId="8" borderId="81" xfId="39" applyFont="1" applyFill="1" applyBorder="1" applyAlignment="1">
      <alignment horizontal="center" vertical="center" wrapText="1"/>
    </xf>
    <xf numFmtId="171" fontId="150" fillId="8" borderId="85" xfId="39" applyFont="1" applyFill="1" applyBorder="1" applyAlignment="1">
      <alignment horizontal="center" vertical="center" wrapText="1"/>
    </xf>
    <xf numFmtId="171" fontId="150" fillId="8" borderId="0" xfId="39" applyFont="1" applyFill="1" applyAlignment="1">
      <alignment horizontal="center" vertical="center" wrapText="1"/>
    </xf>
    <xf numFmtId="171" fontId="150" fillId="8" borderId="17" xfId="39" applyFont="1" applyFill="1" applyBorder="1" applyAlignment="1">
      <alignment horizontal="center" vertical="center" wrapText="1"/>
    </xf>
    <xf numFmtId="171" fontId="150" fillId="8" borderId="78" xfId="39" applyFont="1" applyFill="1" applyBorder="1" applyAlignment="1">
      <alignment horizontal="center" vertical="center" wrapText="1"/>
    </xf>
    <xf numFmtId="0" fontId="23" fillId="0" borderId="0" xfId="32" applyFont="1" applyAlignment="1">
      <alignment horizontal="left" vertical="center" wrapText="1"/>
    </xf>
    <xf numFmtId="0" fontId="25" fillId="7" borderId="84" xfId="30" applyFont="1" applyFill="1" applyBorder="1" applyAlignment="1">
      <alignment horizontal="left" vertical="center"/>
    </xf>
    <xf numFmtId="0" fontId="25" fillId="7" borderId="17" xfId="30" applyFont="1" applyFill="1" applyBorder="1" applyAlignment="1">
      <alignment horizontal="left" vertical="center"/>
    </xf>
    <xf numFmtId="171" fontId="150" fillId="8" borderId="81" xfId="39" applyFont="1" applyFill="1" applyBorder="1" applyAlignment="1">
      <alignment horizontal="center" vertical="center" wrapText="1"/>
    </xf>
    <xf numFmtId="171" fontId="150" fillId="8" borderId="82" xfId="39" applyFont="1" applyFill="1" applyBorder="1" applyAlignment="1">
      <alignment horizontal="center" vertical="center"/>
    </xf>
    <xf numFmtId="171" fontId="150" fillId="8" borderId="83" xfId="39" applyFont="1" applyFill="1" applyBorder="1" applyAlignment="1">
      <alignment horizontal="center" vertical="center"/>
    </xf>
    <xf numFmtId="171" fontId="150" fillId="8" borderId="76" xfId="39" applyFont="1" applyFill="1" applyBorder="1" applyAlignment="1">
      <alignment horizontal="center" vertical="center"/>
    </xf>
    <xf numFmtId="171" fontId="150" fillId="8" borderId="77" xfId="39" applyFont="1" applyFill="1" applyBorder="1" applyAlignment="1">
      <alignment horizontal="center" vertical="center"/>
    </xf>
    <xf numFmtId="171" fontId="150" fillId="8" borderId="78" xfId="39" applyFont="1" applyFill="1" applyBorder="1" applyAlignment="1">
      <alignment horizontal="center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4"/>
  <sheetViews>
    <sheetView showGridLines="0" tabSelected="1" zoomScaleNormal="10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12" sqref="H12"/>
    </sheetView>
  </sheetViews>
  <sheetFormatPr defaultRowHeight="12.5"/>
  <cols>
    <col min="1" max="2" width="3.453125" customWidth="1"/>
    <col min="3" max="3" width="45" customWidth="1"/>
    <col min="4" max="11" width="12.453125" customWidth="1"/>
  </cols>
  <sheetData>
    <row r="1" spans="1:11" ht="12" customHeight="1">
      <c r="A1" s="116" t="s">
        <v>2</v>
      </c>
      <c r="B1" s="117"/>
      <c r="C1" s="117"/>
      <c r="D1" s="382" t="s">
        <v>184</v>
      </c>
      <c r="E1" s="383"/>
      <c r="F1" s="383"/>
      <c r="G1" s="267"/>
      <c r="H1" s="382" t="s">
        <v>196</v>
      </c>
      <c r="I1" s="383"/>
      <c r="J1" s="383"/>
      <c r="K1" s="267"/>
    </row>
    <row r="2" spans="1:11" ht="12" customHeight="1" thickBot="1">
      <c r="A2" s="86" t="s">
        <v>117</v>
      </c>
      <c r="B2" s="53"/>
      <c r="C2" s="53"/>
      <c r="D2" s="384"/>
      <c r="E2" s="385"/>
      <c r="F2" s="385"/>
      <c r="G2" s="268"/>
      <c r="H2" s="384"/>
      <c r="I2" s="385"/>
      <c r="J2" s="385"/>
      <c r="K2" s="268"/>
    </row>
    <row r="3" spans="1:11" ht="12" customHeight="1">
      <c r="A3" s="87" t="s">
        <v>5</v>
      </c>
      <c r="B3" s="219"/>
      <c r="C3" s="219"/>
      <c r="D3" s="264" t="s">
        <v>113</v>
      </c>
      <c r="E3" s="265" t="s">
        <v>114</v>
      </c>
      <c r="F3" s="264" t="s">
        <v>115</v>
      </c>
      <c r="G3" s="264" t="s">
        <v>116</v>
      </c>
      <c r="H3" s="264" t="s">
        <v>113</v>
      </c>
      <c r="I3" s="265" t="s">
        <v>114</v>
      </c>
      <c r="J3" s="264" t="s">
        <v>115</v>
      </c>
      <c r="K3" s="264" t="s">
        <v>116</v>
      </c>
    </row>
    <row r="4" spans="1:11" ht="12" customHeight="1">
      <c r="A4" s="88"/>
      <c r="B4" s="54"/>
      <c r="C4" s="54"/>
      <c r="D4" s="325"/>
      <c r="E4" s="325"/>
      <c r="F4" s="309"/>
      <c r="G4" s="325"/>
      <c r="H4" s="325"/>
      <c r="I4" s="325"/>
      <c r="J4" s="309"/>
      <c r="K4" s="325"/>
    </row>
    <row r="5" spans="1:11" ht="12" customHeight="1">
      <c r="A5" s="88" t="s">
        <v>6</v>
      </c>
      <c r="B5" s="54"/>
      <c r="C5" s="54"/>
      <c r="D5" s="290"/>
      <c r="E5" s="290"/>
      <c r="F5" s="309"/>
      <c r="G5" s="290"/>
      <c r="H5" s="290"/>
      <c r="I5" s="290"/>
      <c r="J5" s="309"/>
      <c r="K5" s="290"/>
    </row>
    <row r="6" spans="1:11" ht="12" customHeight="1">
      <c r="A6" s="88"/>
      <c r="B6" s="54"/>
      <c r="C6" s="54"/>
      <c r="D6" s="290"/>
      <c r="E6" s="290"/>
      <c r="F6" s="309"/>
      <c r="G6" s="290"/>
      <c r="H6" s="290"/>
      <c r="I6" s="290"/>
      <c r="J6" s="309"/>
      <c r="K6" s="290"/>
    </row>
    <row r="7" spans="1:11" ht="12" customHeight="1">
      <c r="A7" s="88"/>
      <c r="B7" s="56" t="s">
        <v>145</v>
      </c>
      <c r="C7" s="108"/>
      <c r="D7" s="291">
        <v>32173</v>
      </c>
      <c r="E7" s="291">
        <v>32503</v>
      </c>
      <c r="F7" s="310">
        <v>32687</v>
      </c>
      <c r="G7" s="291">
        <v>31909</v>
      </c>
      <c r="H7" s="291">
        <v>31011</v>
      </c>
      <c r="I7" s="291">
        <v>30764</v>
      </c>
      <c r="J7" s="310">
        <v>30915</v>
      </c>
      <c r="K7" s="291"/>
    </row>
    <row r="8" spans="1:11" ht="12" customHeight="1">
      <c r="A8" s="88"/>
      <c r="B8" s="56" t="s">
        <v>146</v>
      </c>
      <c r="C8" s="108"/>
      <c r="D8" s="291">
        <v>2384</v>
      </c>
      <c r="E8" s="291">
        <v>2589</v>
      </c>
      <c r="F8" s="310">
        <v>2565</v>
      </c>
      <c r="G8" s="291">
        <v>2584</v>
      </c>
      <c r="H8" s="291">
        <v>2798</v>
      </c>
      <c r="I8" s="291">
        <v>3015</v>
      </c>
      <c r="J8" s="310">
        <v>2975</v>
      </c>
      <c r="K8" s="291"/>
    </row>
    <row r="9" spans="1:11" ht="12" customHeight="1">
      <c r="A9" s="88"/>
      <c r="B9" s="56" t="s">
        <v>7</v>
      </c>
      <c r="C9" s="108"/>
      <c r="D9" s="291">
        <v>21415</v>
      </c>
      <c r="E9" s="291">
        <v>22742</v>
      </c>
      <c r="F9" s="310">
        <v>24243</v>
      </c>
      <c r="G9" s="291">
        <v>23535</v>
      </c>
      <c r="H9" s="291">
        <v>24442</v>
      </c>
      <c r="I9" s="291">
        <v>24221</v>
      </c>
      <c r="J9" s="310">
        <v>26761</v>
      </c>
      <c r="K9" s="291"/>
    </row>
    <row r="10" spans="1:11" ht="12" customHeight="1">
      <c r="A10" s="88"/>
      <c r="B10" s="56" t="s">
        <v>130</v>
      </c>
      <c r="C10" s="108"/>
      <c r="D10" s="291">
        <v>4814</v>
      </c>
      <c r="E10" s="291">
        <v>5001</v>
      </c>
      <c r="F10" s="310">
        <v>5131</v>
      </c>
      <c r="G10" s="291">
        <v>5311</v>
      </c>
      <c r="H10" s="291">
        <v>5134</v>
      </c>
      <c r="I10" s="291">
        <v>4988</v>
      </c>
      <c r="J10" s="310">
        <v>5229</v>
      </c>
      <c r="K10" s="291"/>
    </row>
    <row r="11" spans="1:11" ht="12" customHeight="1">
      <c r="A11" s="88"/>
      <c r="B11" s="56" t="s">
        <v>123</v>
      </c>
      <c r="C11" s="108"/>
      <c r="D11" s="291">
        <v>21372</v>
      </c>
      <c r="E11" s="291">
        <v>18910</v>
      </c>
      <c r="F11" s="310">
        <v>21690</v>
      </c>
      <c r="G11" s="291">
        <v>28056</v>
      </c>
      <c r="H11" s="291">
        <v>22035</v>
      </c>
      <c r="I11" s="291">
        <v>20706</v>
      </c>
      <c r="J11" s="310">
        <v>23820</v>
      </c>
      <c r="K11" s="291"/>
    </row>
    <row r="12" spans="1:11" ht="12" customHeight="1">
      <c r="A12" s="90"/>
      <c r="B12" s="54" t="s">
        <v>9</v>
      </c>
      <c r="C12" s="108"/>
      <c r="D12" s="292">
        <v>2719</v>
      </c>
      <c r="E12" s="292">
        <v>3114</v>
      </c>
      <c r="F12" s="311">
        <v>3789</v>
      </c>
      <c r="G12" s="292">
        <v>3126</v>
      </c>
      <c r="H12" s="292">
        <v>2727</v>
      </c>
      <c r="I12" s="292">
        <v>2261</v>
      </c>
      <c r="J12" s="311">
        <v>2878</v>
      </c>
      <c r="K12" s="292"/>
    </row>
    <row r="13" spans="1:11" ht="12" customHeight="1">
      <c r="A13" s="89"/>
      <c r="B13" s="58"/>
      <c r="C13" s="59"/>
      <c r="D13" s="293"/>
      <c r="E13" s="293"/>
      <c r="F13" s="315"/>
      <c r="G13" s="293"/>
      <c r="H13" s="293"/>
      <c r="I13" s="293"/>
      <c r="J13" s="315"/>
      <c r="K13" s="293"/>
    </row>
    <row r="14" spans="1:11" s="158" customFormat="1" ht="12" customHeight="1">
      <c r="A14" s="114"/>
      <c r="B14" s="115" t="s">
        <v>140</v>
      </c>
      <c r="C14" s="62"/>
      <c r="D14" s="243">
        <f t="shared" ref="D14:I14" si="0">SUM(D7:D12)</f>
        <v>84877</v>
      </c>
      <c r="E14" s="243">
        <f t="shared" si="0"/>
        <v>84859</v>
      </c>
      <c r="F14" s="244">
        <f t="shared" si="0"/>
        <v>90105</v>
      </c>
      <c r="G14" s="243">
        <f t="shared" si="0"/>
        <v>94521</v>
      </c>
      <c r="H14" s="243">
        <f t="shared" si="0"/>
        <v>88147</v>
      </c>
      <c r="I14" s="243">
        <f t="shared" si="0"/>
        <v>85955</v>
      </c>
      <c r="J14" s="244">
        <v>92578</v>
      </c>
      <c r="K14" s="243"/>
    </row>
    <row r="15" spans="1:11" s="48" customFormat="1" ht="12" customHeight="1">
      <c r="A15" s="88"/>
      <c r="B15" s="54"/>
      <c r="C15" s="54"/>
      <c r="D15" s="294"/>
      <c r="E15" s="294"/>
      <c r="F15" s="312"/>
      <c r="G15" s="294"/>
      <c r="H15" s="294"/>
      <c r="I15" s="294"/>
      <c r="J15" s="312"/>
      <c r="K15" s="294"/>
    </row>
    <row r="16" spans="1:11" ht="12" customHeight="1">
      <c r="A16" s="88"/>
      <c r="B16" s="30" t="s">
        <v>174</v>
      </c>
      <c r="C16" s="60"/>
      <c r="D16" s="291">
        <v>10501</v>
      </c>
      <c r="E16" s="291">
        <v>10318</v>
      </c>
      <c r="F16" s="310">
        <v>10287</v>
      </c>
      <c r="G16" s="291">
        <v>9908</v>
      </c>
      <c r="H16" s="291">
        <v>9976</v>
      </c>
      <c r="I16" s="291">
        <v>9918</v>
      </c>
      <c r="J16" s="310">
        <v>9944</v>
      </c>
      <c r="K16" s="291"/>
    </row>
    <row r="17" spans="1:11" ht="12" customHeight="1">
      <c r="A17" s="88"/>
      <c r="B17" s="30" t="s">
        <v>175</v>
      </c>
      <c r="C17" s="60"/>
      <c r="D17" s="291">
        <v>13447</v>
      </c>
      <c r="E17" s="291">
        <v>13769</v>
      </c>
      <c r="F17" s="310">
        <v>13969</v>
      </c>
      <c r="G17" s="291">
        <v>14264</v>
      </c>
      <c r="H17" s="291">
        <v>14708</v>
      </c>
      <c r="I17" s="291">
        <v>15125</v>
      </c>
      <c r="J17" s="310">
        <v>15480</v>
      </c>
      <c r="K17" s="291"/>
    </row>
    <row r="18" spans="1:11" ht="12" customHeight="1">
      <c r="A18" s="90"/>
      <c r="B18" s="30" t="s">
        <v>88</v>
      </c>
      <c r="C18" s="110"/>
      <c r="D18" s="291">
        <v>11966</v>
      </c>
      <c r="E18" s="291">
        <v>12156</v>
      </c>
      <c r="F18" s="310">
        <v>12277</v>
      </c>
      <c r="G18" s="291">
        <v>12458</v>
      </c>
      <c r="H18" s="291">
        <v>12712</v>
      </c>
      <c r="I18" s="291">
        <v>12997</v>
      </c>
      <c r="J18" s="310">
        <v>13167</v>
      </c>
      <c r="K18" s="291"/>
    </row>
    <row r="19" spans="1:11" ht="12" customHeight="1">
      <c r="A19" s="90"/>
      <c r="B19" s="30" t="s">
        <v>123</v>
      </c>
      <c r="C19" s="60"/>
      <c r="D19" s="291">
        <v>5718</v>
      </c>
      <c r="E19" s="291">
        <v>4910</v>
      </c>
      <c r="F19" s="310">
        <v>5069</v>
      </c>
      <c r="G19" s="291">
        <v>6452</v>
      </c>
      <c r="H19" s="291">
        <v>4978</v>
      </c>
      <c r="I19" s="291">
        <v>4336</v>
      </c>
      <c r="J19" s="310">
        <v>5714</v>
      </c>
      <c r="K19" s="291"/>
    </row>
    <row r="20" spans="1:11" ht="12" customHeight="1">
      <c r="A20" s="90"/>
      <c r="B20" s="30" t="s">
        <v>176</v>
      </c>
      <c r="C20" s="60"/>
      <c r="D20" s="291">
        <v>2269</v>
      </c>
      <c r="E20" s="291">
        <v>2168</v>
      </c>
      <c r="F20" s="310">
        <v>2225</v>
      </c>
      <c r="G20" s="291">
        <v>2201</v>
      </c>
      <c r="H20" s="291">
        <v>2129</v>
      </c>
      <c r="I20" s="291">
        <v>2197</v>
      </c>
      <c r="J20" s="310">
        <v>2220</v>
      </c>
      <c r="K20" s="291"/>
    </row>
    <row r="21" spans="1:11" ht="12" customHeight="1">
      <c r="A21" s="90"/>
      <c r="B21" s="64" t="s">
        <v>139</v>
      </c>
      <c r="C21" s="60"/>
      <c r="D21" s="291">
        <v>4622</v>
      </c>
      <c r="E21" s="291">
        <v>4841</v>
      </c>
      <c r="F21" s="310">
        <v>4529</v>
      </c>
      <c r="G21" s="291">
        <v>4743</v>
      </c>
      <c r="H21" s="291">
        <v>4715</v>
      </c>
      <c r="I21" s="291">
        <v>4878</v>
      </c>
      <c r="J21" s="310">
        <v>4822</v>
      </c>
      <c r="K21" s="291"/>
    </row>
    <row r="22" spans="1:11" ht="12" customHeight="1">
      <c r="A22" s="91"/>
      <c r="B22" s="92" t="s">
        <v>8</v>
      </c>
      <c r="C22" s="93"/>
      <c r="D22" s="292">
        <v>4158</v>
      </c>
      <c r="E22" s="292">
        <v>4504</v>
      </c>
      <c r="F22" s="311">
        <v>3972</v>
      </c>
      <c r="G22" s="292">
        <v>4958</v>
      </c>
      <c r="H22" s="292">
        <v>3613</v>
      </c>
      <c r="I22" s="292">
        <v>3651</v>
      </c>
      <c r="J22" s="311">
        <v>3767</v>
      </c>
      <c r="K22" s="292"/>
    </row>
    <row r="23" spans="1:11" ht="12" customHeight="1">
      <c r="A23" s="90"/>
      <c r="B23" s="54"/>
      <c r="C23" s="54"/>
      <c r="D23" s="294"/>
      <c r="E23" s="294"/>
      <c r="F23" s="312"/>
      <c r="G23" s="294"/>
      <c r="H23" s="294"/>
      <c r="I23" s="294"/>
      <c r="J23" s="312"/>
      <c r="K23" s="294"/>
    </row>
    <row r="24" spans="1:11" s="158" customFormat="1" ht="12" customHeight="1">
      <c r="A24" s="159"/>
      <c r="B24" s="61" t="s">
        <v>141</v>
      </c>
      <c r="C24" s="62"/>
      <c r="D24" s="243">
        <f t="shared" ref="D24:I24" si="1">SUM(D16:D22)</f>
        <v>52681</v>
      </c>
      <c r="E24" s="243">
        <f t="shared" si="1"/>
        <v>52666</v>
      </c>
      <c r="F24" s="244">
        <f t="shared" si="1"/>
        <v>52328</v>
      </c>
      <c r="G24" s="243">
        <f t="shared" si="1"/>
        <v>54984</v>
      </c>
      <c r="H24" s="243">
        <f t="shared" si="1"/>
        <v>52831</v>
      </c>
      <c r="I24" s="243">
        <f t="shared" si="1"/>
        <v>53102</v>
      </c>
      <c r="J24" s="244">
        <v>55114</v>
      </c>
      <c r="K24" s="243"/>
    </row>
    <row r="25" spans="1:11" ht="12" customHeight="1">
      <c r="A25" s="90"/>
      <c r="B25" s="54"/>
      <c r="C25" s="54"/>
      <c r="D25" s="294"/>
      <c r="E25" s="294"/>
      <c r="F25" s="312"/>
      <c r="G25" s="294"/>
      <c r="H25" s="294"/>
      <c r="I25" s="294"/>
      <c r="J25" s="312"/>
      <c r="K25" s="294"/>
    </row>
    <row r="26" spans="1:11" s="158" customFormat="1" ht="12" customHeight="1">
      <c r="A26" s="94"/>
      <c r="B26" s="63" t="s">
        <v>10</v>
      </c>
      <c r="C26" s="62"/>
      <c r="D26" s="243">
        <v>21391</v>
      </c>
      <c r="E26" s="243">
        <v>23229</v>
      </c>
      <c r="F26" s="244">
        <v>22199</v>
      </c>
      <c r="G26" s="243">
        <v>32813</v>
      </c>
      <c r="H26" s="243">
        <v>18355</v>
      </c>
      <c r="I26" s="243">
        <v>18130</v>
      </c>
      <c r="J26" s="244">
        <v>19961</v>
      </c>
      <c r="K26" s="243"/>
    </row>
    <row r="27" spans="1:11" s="48" customFormat="1" ht="12" customHeight="1">
      <c r="A27" s="90"/>
      <c r="B27" s="54"/>
      <c r="C27" s="60"/>
      <c r="D27" s="294"/>
      <c r="E27" s="294"/>
      <c r="F27" s="312"/>
      <c r="G27" s="294"/>
      <c r="H27" s="294"/>
      <c r="I27" s="294"/>
      <c r="J27" s="312"/>
      <c r="K27" s="294"/>
    </row>
    <row r="28" spans="1:11" s="184" customFormat="1" ht="12" customHeight="1">
      <c r="A28" s="188" t="s">
        <v>11</v>
      </c>
      <c r="B28" s="187"/>
      <c r="C28" s="185"/>
      <c r="D28" s="244">
        <f t="shared" ref="D28:H28" si="2">D14+D24+D26</f>
        <v>158949</v>
      </c>
      <c r="E28" s="244">
        <f t="shared" si="2"/>
        <v>160754</v>
      </c>
      <c r="F28" s="244">
        <v>164632</v>
      </c>
      <c r="G28" s="244">
        <f t="shared" si="2"/>
        <v>182318</v>
      </c>
      <c r="H28" s="244">
        <f t="shared" si="2"/>
        <v>159333</v>
      </c>
      <c r="I28" s="244">
        <f>I14+I24+I26</f>
        <v>157187</v>
      </c>
      <c r="J28" s="244">
        <v>167653</v>
      </c>
      <c r="K28" s="244"/>
    </row>
    <row r="29" spans="1:11" ht="12" customHeight="1">
      <c r="A29" s="90"/>
      <c r="B29" s="54"/>
      <c r="C29" s="60"/>
      <c r="D29" s="294"/>
      <c r="E29" s="294"/>
      <c r="F29" s="312"/>
      <c r="G29" s="294"/>
      <c r="H29" s="294"/>
      <c r="I29" s="294"/>
      <c r="J29" s="312"/>
      <c r="K29" s="294"/>
    </row>
    <row r="30" spans="1:11" ht="12" customHeight="1">
      <c r="A30" s="96"/>
      <c r="C30" s="57" t="s">
        <v>178</v>
      </c>
      <c r="D30" s="291">
        <v>-4834</v>
      </c>
      <c r="E30" s="291">
        <v>-5262</v>
      </c>
      <c r="F30" s="310">
        <v>-5366</v>
      </c>
      <c r="G30" s="291">
        <v>-5284</v>
      </c>
      <c r="H30" s="291">
        <v>-5334</v>
      </c>
      <c r="I30" s="291">
        <v>-5395</v>
      </c>
      <c r="J30" s="310">
        <v>-5498</v>
      </c>
      <c r="K30" s="291"/>
    </row>
    <row r="31" spans="1:11" ht="12" customHeight="1">
      <c r="A31" s="96"/>
      <c r="C31" s="57" t="s">
        <v>173</v>
      </c>
      <c r="D31" s="291">
        <v>-15042</v>
      </c>
      <c r="E31" s="291">
        <v>-17276</v>
      </c>
      <c r="F31" s="310">
        <v>-16194</v>
      </c>
      <c r="G31" s="291">
        <v>-23567</v>
      </c>
      <c r="H31" s="291">
        <v>-12846</v>
      </c>
      <c r="I31" s="291">
        <v>-12774</v>
      </c>
      <c r="J31" s="310">
        <v>-13983</v>
      </c>
      <c r="K31" s="291"/>
    </row>
    <row r="32" spans="1:11" ht="12" customHeight="1">
      <c r="A32" s="97"/>
      <c r="C32" s="57" t="s">
        <v>121</v>
      </c>
      <c r="D32" s="291">
        <v>-2086</v>
      </c>
      <c r="E32" s="291">
        <v>-2462</v>
      </c>
      <c r="F32" s="310">
        <v>-1373</v>
      </c>
      <c r="G32" s="291">
        <v>-3133</v>
      </c>
      <c r="H32" s="291">
        <v>-2671</v>
      </c>
      <c r="I32" s="291">
        <v>-2142</v>
      </c>
      <c r="J32" s="310">
        <v>-2419</v>
      </c>
      <c r="K32" s="291"/>
    </row>
    <row r="33" spans="1:11" ht="12" customHeight="1">
      <c r="A33" s="97"/>
      <c r="C33" s="57" t="s">
        <v>120</v>
      </c>
      <c r="D33" s="291">
        <v>-6225</v>
      </c>
      <c r="E33" s="291">
        <v>-6369</v>
      </c>
      <c r="F33" s="310">
        <v>-6150</v>
      </c>
      <c r="G33" s="291">
        <v>-6044</v>
      </c>
      <c r="H33" s="291">
        <v>-6468</v>
      </c>
      <c r="I33" s="291">
        <v>-6801</v>
      </c>
      <c r="J33" s="310">
        <v>-7614</v>
      </c>
      <c r="K33" s="291"/>
    </row>
    <row r="34" spans="1:11" ht="12" customHeight="1">
      <c r="A34" s="97"/>
      <c r="C34" s="64" t="s">
        <v>131</v>
      </c>
      <c r="D34" s="291">
        <v>-38591</v>
      </c>
      <c r="E34" s="291">
        <v>-36751</v>
      </c>
      <c r="F34" s="310">
        <v>-40176</v>
      </c>
      <c r="G34" s="291">
        <v>-50227</v>
      </c>
      <c r="H34" s="291">
        <v>-39773</v>
      </c>
      <c r="I34" s="291">
        <v>-39940</v>
      </c>
      <c r="J34" s="310">
        <v>-42898</v>
      </c>
      <c r="K34" s="291"/>
    </row>
    <row r="35" spans="1:11" ht="12" customHeight="1">
      <c r="A35" s="98"/>
      <c r="B35" s="65" t="s">
        <v>12</v>
      </c>
      <c r="C35" s="65"/>
      <c r="D35" s="295">
        <f>SUM(D30:D34)</f>
        <v>-66778</v>
      </c>
      <c r="E35" s="295">
        <v>-68120</v>
      </c>
      <c r="F35" s="313">
        <v>-69259</v>
      </c>
      <c r="G35" s="295">
        <f>SUM(G30:G34)</f>
        <v>-88255</v>
      </c>
      <c r="H35" s="295">
        <f>SUM(H30:H34)</f>
        <v>-67092</v>
      </c>
      <c r="I35" s="295">
        <f t="shared" ref="I35" si="3">SUM(I30:I34)</f>
        <v>-67052</v>
      </c>
      <c r="J35" s="313">
        <v>-72412</v>
      </c>
      <c r="K35" s="295"/>
    </row>
    <row r="36" spans="1:11" ht="12" customHeight="1">
      <c r="A36" s="97"/>
      <c r="B36" s="57" t="s">
        <v>13</v>
      </c>
      <c r="C36" s="57"/>
      <c r="D36" s="291">
        <v>-22568</v>
      </c>
      <c r="E36" s="291">
        <v>-19787</v>
      </c>
      <c r="F36" s="310">
        <v>-18059</v>
      </c>
      <c r="G36" s="291">
        <v>-19778</v>
      </c>
      <c r="H36" s="291">
        <v>-22169</v>
      </c>
      <c r="I36" s="291">
        <v>-17925</v>
      </c>
      <c r="J36" s="310">
        <v>-18332</v>
      </c>
      <c r="K36" s="291"/>
    </row>
    <row r="37" spans="1:11" ht="12" customHeight="1">
      <c r="A37" s="97"/>
      <c r="B37" s="57" t="s">
        <v>14</v>
      </c>
      <c r="C37" s="57"/>
      <c r="D37" s="291">
        <v>-33786</v>
      </c>
      <c r="E37" s="291">
        <v>-32157</v>
      </c>
      <c r="F37" s="310">
        <v>-33783</v>
      </c>
      <c r="G37" s="291">
        <v>-37656</v>
      </c>
      <c r="H37" s="291">
        <v>-33678</v>
      </c>
      <c r="I37" s="291">
        <v>-35342</v>
      </c>
      <c r="J37" s="310">
        <v>-35352</v>
      </c>
      <c r="K37" s="291"/>
    </row>
    <row r="38" spans="1:11" ht="12" customHeight="1">
      <c r="A38" s="97"/>
      <c r="B38" s="57" t="s">
        <v>119</v>
      </c>
      <c r="C38" s="66"/>
      <c r="D38" s="291">
        <v>-7218</v>
      </c>
      <c r="E38" s="291">
        <v>0</v>
      </c>
      <c r="F38" s="310">
        <v>0</v>
      </c>
      <c r="G38" s="291">
        <v>0</v>
      </c>
      <c r="H38" s="291">
        <v>-7218</v>
      </c>
      <c r="I38" s="291">
        <v>3</v>
      </c>
      <c r="J38" s="310">
        <v>0</v>
      </c>
      <c r="K38" s="291"/>
    </row>
    <row r="39" spans="1:11" ht="12" customHeight="1">
      <c r="A39" s="99"/>
      <c r="B39" s="100" t="s">
        <v>15</v>
      </c>
      <c r="C39" s="100"/>
      <c r="D39" s="292">
        <v>-16904</v>
      </c>
      <c r="E39" s="292">
        <v>-17648</v>
      </c>
      <c r="F39" s="311">
        <v>-19119</v>
      </c>
      <c r="G39" s="292">
        <v>-20152</v>
      </c>
      <c r="H39" s="292">
        <v>-16786</v>
      </c>
      <c r="I39" s="292">
        <v>-16849</v>
      </c>
      <c r="J39" s="311">
        <v>-17252</v>
      </c>
      <c r="K39" s="292"/>
    </row>
    <row r="40" spans="1:11" ht="12" customHeight="1">
      <c r="A40" s="97"/>
      <c r="B40" s="57"/>
      <c r="C40" s="57"/>
      <c r="D40" s="296"/>
      <c r="E40" s="296"/>
      <c r="F40" s="314"/>
      <c r="G40" s="296"/>
      <c r="H40" s="296"/>
      <c r="I40" s="296"/>
      <c r="J40" s="314"/>
      <c r="K40" s="296"/>
    </row>
    <row r="41" spans="1:11" s="158" customFormat="1" ht="12" customHeight="1">
      <c r="A41" s="95"/>
      <c r="B41" s="63" t="s">
        <v>16</v>
      </c>
      <c r="C41" s="63"/>
      <c r="D41" s="245">
        <f>SUM(D35:D39)</f>
        <v>-147254</v>
      </c>
      <c r="E41" s="245">
        <f>SUM(E35:E39)</f>
        <v>-137712</v>
      </c>
      <c r="F41" s="246">
        <v>-140220</v>
      </c>
      <c r="G41" s="245">
        <f>SUM(G35:G39)</f>
        <v>-165841</v>
      </c>
      <c r="H41" s="245">
        <f>SUM(H35:H39)</f>
        <v>-146943</v>
      </c>
      <c r="I41" s="245">
        <f>SUM(I35:I39)</f>
        <v>-137165</v>
      </c>
      <c r="J41" s="246">
        <v>-143348</v>
      </c>
      <c r="K41" s="245"/>
    </row>
    <row r="42" spans="1:11" s="48" customFormat="1" ht="12" customHeight="1">
      <c r="A42" s="101"/>
      <c r="B42" s="67"/>
      <c r="C42" s="57"/>
      <c r="D42" s="293"/>
      <c r="E42" s="293"/>
      <c r="F42" s="315"/>
      <c r="G42" s="293"/>
      <c r="H42" s="293"/>
      <c r="I42" s="293"/>
      <c r="J42" s="315"/>
      <c r="K42" s="293"/>
    </row>
    <row r="43" spans="1:11" s="158" customFormat="1" ht="12" customHeight="1">
      <c r="A43" s="95"/>
      <c r="B43" s="63" t="s">
        <v>17</v>
      </c>
      <c r="C43" s="63"/>
      <c r="D43" s="245">
        <v>891</v>
      </c>
      <c r="E43" s="245">
        <v>1732</v>
      </c>
      <c r="F43" s="246">
        <v>1431</v>
      </c>
      <c r="G43" s="245">
        <v>3500</v>
      </c>
      <c r="H43" s="245">
        <v>333</v>
      </c>
      <c r="I43" s="245">
        <v>763</v>
      </c>
      <c r="J43" s="246">
        <v>1080</v>
      </c>
      <c r="K43" s="245"/>
    </row>
    <row r="44" spans="1:11" s="48" customFormat="1" ht="12" customHeight="1">
      <c r="A44" s="96"/>
      <c r="B44" s="57"/>
      <c r="C44" s="100"/>
      <c r="D44" s="296"/>
      <c r="E44" s="296"/>
      <c r="F44" s="314"/>
      <c r="G44" s="296"/>
      <c r="H44" s="296"/>
      <c r="I44" s="296"/>
      <c r="J44" s="314"/>
      <c r="K44" s="296"/>
    </row>
    <row r="45" spans="1:11" s="158" customFormat="1" ht="12" customHeight="1">
      <c r="A45" s="102" t="s">
        <v>18</v>
      </c>
      <c r="B45" s="160"/>
      <c r="C45" s="63"/>
      <c r="D45" s="247">
        <f>SUM(D28+D41+D43)</f>
        <v>12586</v>
      </c>
      <c r="E45" s="247">
        <f>SUM(E28+E41+E43)</f>
        <v>24774</v>
      </c>
      <c r="F45" s="248">
        <v>25843</v>
      </c>
      <c r="G45" s="247">
        <f>SUM(G28+G41+G43)</f>
        <v>19977</v>
      </c>
      <c r="H45" s="247">
        <f>SUM(H28+H41+H43)</f>
        <v>12723</v>
      </c>
      <c r="I45" s="247">
        <f>SUM(I28+I41+I43)</f>
        <v>20785</v>
      </c>
      <c r="J45" s="248">
        <v>25385</v>
      </c>
      <c r="K45" s="247"/>
    </row>
    <row r="46" spans="1:11" s="48" customFormat="1" ht="12" customHeight="1">
      <c r="A46" s="96"/>
      <c r="B46" s="57"/>
      <c r="C46" s="57"/>
      <c r="D46" s="296"/>
      <c r="E46" s="296"/>
      <c r="F46" s="314"/>
      <c r="G46" s="296"/>
      <c r="H46" s="296"/>
      <c r="I46" s="296"/>
      <c r="J46" s="314"/>
      <c r="K46" s="296"/>
    </row>
    <row r="47" spans="1:11" ht="12" customHeight="1">
      <c r="A47" s="97"/>
      <c r="B47" s="57" t="s">
        <v>19</v>
      </c>
      <c r="C47" s="30"/>
      <c r="D47" s="297">
        <v>-5625</v>
      </c>
      <c r="E47" s="297">
        <v>-6531</v>
      </c>
      <c r="F47" s="316">
        <v>-8867</v>
      </c>
      <c r="G47" s="297">
        <v>-3102</v>
      </c>
      <c r="H47" s="297">
        <v>-10969</v>
      </c>
      <c r="I47" s="297">
        <v>-5446</v>
      </c>
      <c r="J47" s="316">
        <v>-1201</v>
      </c>
      <c r="K47" s="297"/>
    </row>
    <row r="48" spans="1:11" ht="12" customHeight="1">
      <c r="A48" s="97"/>
      <c r="B48" s="57"/>
      <c r="C48" s="57"/>
      <c r="D48" s="298"/>
      <c r="E48" s="298"/>
      <c r="F48" s="317"/>
      <c r="G48" s="298"/>
      <c r="H48" s="298"/>
      <c r="I48" s="298"/>
      <c r="J48" s="317"/>
      <c r="K48" s="298"/>
    </row>
    <row r="49" spans="1:11" ht="12" customHeight="1">
      <c r="A49" s="99"/>
      <c r="B49" s="100" t="s">
        <v>20</v>
      </c>
      <c r="C49" s="100"/>
      <c r="D49" s="299">
        <v>100</v>
      </c>
      <c r="E49" s="299">
        <v>115</v>
      </c>
      <c r="F49" s="318">
        <v>-37</v>
      </c>
      <c r="G49" s="299">
        <v>-88</v>
      </c>
      <c r="H49" s="299">
        <v>-66</v>
      </c>
      <c r="I49" s="299">
        <v>0</v>
      </c>
      <c r="J49" s="318">
        <v>0</v>
      </c>
      <c r="K49" s="299"/>
    </row>
    <row r="50" spans="1:11" ht="12" customHeight="1">
      <c r="A50" s="96"/>
      <c r="B50" s="57"/>
      <c r="C50" s="57"/>
      <c r="D50" s="300"/>
      <c r="E50" s="300"/>
      <c r="F50" s="319"/>
      <c r="G50" s="300"/>
      <c r="H50" s="300"/>
      <c r="I50" s="300"/>
      <c r="J50" s="319"/>
      <c r="K50" s="300"/>
    </row>
    <row r="51" spans="1:11" s="158" customFormat="1" ht="12" customHeight="1">
      <c r="A51" s="95" t="s">
        <v>21</v>
      </c>
      <c r="B51" s="63"/>
      <c r="C51" s="63"/>
      <c r="D51" s="245">
        <f>SUM(D45+D47+D49)</f>
        <v>7061</v>
      </c>
      <c r="E51" s="245">
        <v>18358</v>
      </c>
      <c r="F51" s="246">
        <v>16939</v>
      </c>
      <c r="G51" s="245">
        <f>SUM(G45+G47+G49)</f>
        <v>16787</v>
      </c>
      <c r="H51" s="245">
        <f>SUM(H45+H47+H49)</f>
        <v>1688</v>
      </c>
      <c r="I51" s="245">
        <f>SUM(I45+I47+I49)</f>
        <v>15339</v>
      </c>
      <c r="J51" s="246">
        <v>24184</v>
      </c>
      <c r="K51" s="245"/>
    </row>
    <row r="52" spans="1:11" s="48" customFormat="1" ht="12" customHeight="1">
      <c r="A52" s="96"/>
      <c r="B52" s="57"/>
      <c r="C52" s="57"/>
      <c r="D52" s="298"/>
      <c r="E52" s="298"/>
      <c r="F52" s="317"/>
      <c r="G52" s="298"/>
      <c r="H52" s="298"/>
      <c r="I52" s="298"/>
      <c r="J52" s="317"/>
      <c r="K52" s="298"/>
    </row>
    <row r="53" spans="1:11" ht="12" customHeight="1">
      <c r="A53" s="97"/>
      <c r="B53" s="57" t="s">
        <v>22</v>
      </c>
      <c r="C53" s="57"/>
      <c r="D53" s="299">
        <v>-3079</v>
      </c>
      <c r="E53" s="299">
        <v>-3857</v>
      </c>
      <c r="F53" s="318">
        <v>-3895</v>
      </c>
      <c r="G53" s="299">
        <v>-3802</v>
      </c>
      <c r="H53" s="299">
        <v>-2500</v>
      </c>
      <c r="I53" s="299">
        <v>-3858</v>
      </c>
      <c r="J53" s="318">
        <v>-4501</v>
      </c>
      <c r="K53" s="299"/>
    </row>
    <row r="54" spans="1:11" ht="12" customHeight="1">
      <c r="A54" s="103"/>
      <c r="B54" s="65"/>
      <c r="C54" s="65"/>
      <c r="D54" s="296"/>
      <c r="E54" s="296"/>
      <c r="F54" s="314"/>
      <c r="G54" s="296"/>
      <c r="H54" s="296"/>
      <c r="I54" s="296"/>
      <c r="J54" s="314"/>
      <c r="K54" s="296"/>
    </row>
    <row r="55" spans="1:11" ht="12" customHeight="1">
      <c r="A55" s="181" t="s">
        <v>23</v>
      </c>
      <c r="B55" s="173"/>
      <c r="C55" s="173"/>
      <c r="D55" s="249">
        <f>SUM(D51:D53)</f>
        <v>3982</v>
      </c>
      <c r="E55" s="249">
        <v>14501</v>
      </c>
      <c r="F55" s="249">
        <v>13044</v>
      </c>
      <c r="G55" s="249">
        <f>SUM(G51:G53)</f>
        <v>12985</v>
      </c>
      <c r="H55" s="249">
        <f>SUM(H51:H53)</f>
        <v>-812</v>
      </c>
      <c r="I55" s="249">
        <v>11481</v>
      </c>
      <c r="J55" s="249">
        <v>19683</v>
      </c>
      <c r="K55" s="249"/>
    </row>
    <row r="56" spans="1:11" s="158" customFormat="1" ht="12" customHeight="1">
      <c r="A56" s="96"/>
      <c r="B56" s="57"/>
      <c r="C56" s="57"/>
      <c r="D56" s="293"/>
      <c r="E56" s="293"/>
      <c r="F56" s="315"/>
      <c r="G56" s="293"/>
      <c r="H56" s="293"/>
      <c r="I56" s="293"/>
      <c r="J56" s="315"/>
      <c r="K56" s="293"/>
    </row>
    <row r="57" spans="1:11" s="48" customFormat="1" ht="12" customHeight="1">
      <c r="A57" s="161" t="s">
        <v>155</v>
      </c>
      <c r="B57" s="57"/>
      <c r="C57" s="57"/>
      <c r="D57" s="301">
        <v>-381</v>
      </c>
      <c r="E57" s="301">
        <v>641</v>
      </c>
      <c r="F57" s="320">
        <v>3117</v>
      </c>
      <c r="G57" s="301">
        <v>-1084</v>
      </c>
      <c r="H57" s="301">
        <v>7374</v>
      </c>
      <c r="I57" s="301">
        <v>-755</v>
      </c>
      <c r="J57" s="320">
        <v>2111</v>
      </c>
      <c r="K57" s="301"/>
    </row>
    <row r="58" spans="1:11" ht="12" customHeight="1">
      <c r="A58" s="161" t="s">
        <v>156</v>
      </c>
      <c r="B58" s="57"/>
      <c r="C58" s="57"/>
      <c r="D58" s="301">
        <v>59</v>
      </c>
      <c r="E58" s="301">
        <v>-31</v>
      </c>
      <c r="F58" s="320">
        <v>24</v>
      </c>
      <c r="G58" s="301">
        <v>85</v>
      </c>
      <c r="H58" s="301">
        <v>-71</v>
      </c>
      <c r="I58" s="301">
        <v>-18</v>
      </c>
      <c r="J58" s="320">
        <v>104</v>
      </c>
      <c r="K58" s="301"/>
    </row>
    <row r="59" spans="1:11" ht="12" customHeight="1">
      <c r="A59" s="170" t="s">
        <v>157</v>
      </c>
      <c r="B59" s="171"/>
      <c r="C59" s="171"/>
      <c r="D59" s="249">
        <f>SUM(D57:D58)</f>
        <v>-322</v>
      </c>
      <c r="E59" s="249">
        <v>610</v>
      </c>
      <c r="F59" s="249">
        <v>3141</v>
      </c>
      <c r="G59" s="249">
        <f>SUM(G57:G58)</f>
        <v>-999</v>
      </c>
      <c r="H59" s="249">
        <f>SUM(H57:H58)</f>
        <v>7303</v>
      </c>
      <c r="I59" s="249">
        <f>SUM(I57:I58)</f>
        <v>-773</v>
      </c>
      <c r="J59" s="249">
        <v>2215</v>
      </c>
      <c r="K59" s="249"/>
    </row>
    <row r="60" spans="1:11" s="158" customFormat="1" ht="12" customHeight="1">
      <c r="A60" s="162"/>
      <c r="B60" s="57"/>
      <c r="C60" s="57"/>
      <c r="D60" s="293"/>
      <c r="E60" s="293"/>
      <c r="F60" s="315"/>
      <c r="G60" s="293"/>
      <c r="H60" s="293"/>
      <c r="I60" s="293"/>
      <c r="J60" s="315"/>
      <c r="K60" s="293"/>
    </row>
    <row r="61" spans="1:11" ht="13.5">
      <c r="A61" s="170" t="s">
        <v>158</v>
      </c>
      <c r="B61" s="171"/>
      <c r="C61" s="171"/>
      <c r="D61" s="249">
        <f>D55+D59</f>
        <v>3660</v>
      </c>
      <c r="E61" s="249">
        <v>15111</v>
      </c>
      <c r="F61" s="249">
        <v>16185</v>
      </c>
      <c r="G61" s="249">
        <f>G55+G59</f>
        <v>11986</v>
      </c>
      <c r="H61" s="249">
        <f>H55+H59</f>
        <v>6491</v>
      </c>
      <c r="I61" s="249">
        <f>SUM(I55+I59)</f>
        <v>10708</v>
      </c>
      <c r="J61" s="249">
        <v>21898</v>
      </c>
      <c r="K61" s="249"/>
    </row>
    <row r="62" spans="1:11" ht="13.5">
      <c r="A62" s="96"/>
      <c r="B62" s="57"/>
      <c r="C62" s="57"/>
      <c r="D62" s="293"/>
      <c r="E62" s="293"/>
      <c r="F62" s="315"/>
      <c r="G62" s="293"/>
      <c r="H62" s="293"/>
      <c r="I62" s="293"/>
      <c r="J62" s="315"/>
      <c r="K62" s="293"/>
    </row>
    <row r="63" spans="1:11" ht="12.75" hidden="1" customHeight="1">
      <c r="A63" s="178"/>
      <c r="B63" s="112"/>
      <c r="C63" s="112"/>
      <c r="D63" s="302"/>
      <c r="E63" s="302"/>
      <c r="F63" s="321"/>
      <c r="G63" s="302"/>
      <c r="H63" s="302"/>
      <c r="I63" s="302"/>
      <c r="J63" s="321"/>
      <c r="K63" s="302"/>
    </row>
    <row r="64" spans="1:11" ht="13.5">
      <c r="A64" s="113" t="s">
        <v>159</v>
      </c>
      <c r="B64" s="111"/>
      <c r="C64" s="111"/>
      <c r="D64" s="294">
        <v>3101</v>
      </c>
      <c r="E64" s="294">
        <v>13389</v>
      </c>
      <c r="F64" s="312">
        <v>11831</v>
      </c>
      <c r="G64" s="294">
        <v>12836</v>
      </c>
      <c r="H64" s="294">
        <v>-1593</v>
      </c>
      <c r="I64" s="294">
        <v>10543</v>
      </c>
      <c r="J64" s="312">
        <v>18604</v>
      </c>
      <c r="K64" s="294"/>
    </row>
    <row r="65" spans="1:11" ht="13.5">
      <c r="A65" s="172" t="s">
        <v>24</v>
      </c>
      <c r="B65" s="172"/>
      <c r="C65" s="111"/>
      <c r="D65" s="303">
        <v>881</v>
      </c>
      <c r="E65" s="303">
        <v>1112</v>
      </c>
      <c r="F65" s="320">
        <v>1213</v>
      </c>
      <c r="G65" s="303">
        <v>149</v>
      </c>
      <c r="H65" s="303">
        <v>781</v>
      </c>
      <c r="I65" s="303">
        <v>938</v>
      </c>
      <c r="J65" s="320">
        <v>1079</v>
      </c>
      <c r="K65" s="303"/>
    </row>
    <row r="66" spans="1:11" ht="14" thickBot="1">
      <c r="A66" s="176"/>
      <c r="B66" s="174"/>
      <c r="C66" s="174"/>
      <c r="D66" s="250">
        <f>SUM(D64+D65)</f>
        <v>3982</v>
      </c>
      <c r="E66" s="250">
        <v>14501</v>
      </c>
      <c r="F66" s="251">
        <v>13044</v>
      </c>
      <c r="G66" s="250">
        <f>SUM(G64+G65)</f>
        <v>12985</v>
      </c>
      <c r="H66" s="250">
        <f>SUM(H64+H65)</f>
        <v>-812</v>
      </c>
      <c r="I66" s="250">
        <f>SUM(I64:I65)</f>
        <v>11481</v>
      </c>
      <c r="J66" s="251">
        <v>19683</v>
      </c>
      <c r="K66" s="250"/>
    </row>
    <row r="67" spans="1:11" ht="14" thickTop="1">
      <c r="A67" s="104"/>
      <c r="B67" s="54"/>
      <c r="C67" s="54"/>
      <c r="D67" s="304"/>
      <c r="E67" s="304"/>
      <c r="F67" s="312"/>
      <c r="G67" s="304"/>
      <c r="H67" s="304"/>
      <c r="I67" s="304"/>
      <c r="J67" s="312"/>
      <c r="K67" s="304"/>
    </row>
    <row r="68" spans="1:11">
      <c r="A68" s="235" t="s">
        <v>206</v>
      </c>
      <c r="B68" s="236"/>
      <c r="C68" s="237"/>
      <c r="D68" s="252">
        <f>SUM(D28+D35+D36+D38+D39+D43)</f>
        <v>46372</v>
      </c>
      <c r="E68" s="252">
        <v>56931</v>
      </c>
      <c r="F68" s="253">
        <v>59626</v>
      </c>
      <c r="G68" s="252">
        <f>SUM(G28+G35+G36+G38+G39+G43)</f>
        <v>57633</v>
      </c>
      <c r="H68" s="252">
        <f>SUM(H28+H35+H36+H38+H39+H43)</f>
        <v>46401</v>
      </c>
      <c r="I68" s="252">
        <f>SUM(I28+I35+I36+I38+I39+I43)</f>
        <v>56127</v>
      </c>
      <c r="J68" s="253">
        <v>60737</v>
      </c>
      <c r="K68" s="252"/>
    </row>
    <row r="69" spans="1:11" ht="13.5">
      <c r="A69" s="240" t="s">
        <v>207</v>
      </c>
      <c r="B69" s="165"/>
      <c r="C69" s="168"/>
      <c r="D69" s="305">
        <f>SUM(D68/D28)</f>
        <v>0.29174137616468176</v>
      </c>
      <c r="E69" s="305">
        <v>0.35414981897806586</v>
      </c>
      <c r="F69" s="322">
        <v>0.36217746246173282</v>
      </c>
      <c r="G69" s="305">
        <f>SUM(G68/G28)</f>
        <v>0.31611250671902941</v>
      </c>
      <c r="H69" s="305">
        <f>SUM(H68/H28)</f>
        <v>0.29122027451940274</v>
      </c>
      <c r="I69" s="305">
        <f>SUM(I68/I28)</f>
        <v>0.35707151354755801</v>
      </c>
      <c r="J69" s="322">
        <v>0.36227803856775603</v>
      </c>
      <c r="K69" s="305"/>
    </row>
    <row r="70" spans="1:11" ht="13.5">
      <c r="D70" s="239"/>
      <c r="E70" s="239"/>
      <c r="F70" s="326"/>
      <c r="G70" s="239"/>
      <c r="H70" s="239"/>
      <c r="I70" s="239"/>
      <c r="J70" s="326"/>
      <c r="K70" s="239"/>
    </row>
    <row r="71" spans="1:11">
      <c r="A71" s="235" t="s">
        <v>198</v>
      </c>
      <c r="B71" s="236"/>
      <c r="C71" s="237"/>
      <c r="D71" s="252">
        <v>40428</v>
      </c>
      <c r="E71" s="252">
        <v>51483</v>
      </c>
      <c r="F71" s="253">
        <v>54148</v>
      </c>
      <c r="G71" s="252">
        <v>51531</v>
      </c>
      <c r="H71" s="252">
        <v>40853</v>
      </c>
      <c r="I71" s="252">
        <v>50187</v>
      </c>
      <c r="J71" s="253">
        <v>54949</v>
      </c>
      <c r="K71" s="252"/>
    </row>
    <row r="72" spans="1:11" s="378" customFormat="1">
      <c r="A72" s="373"/>
      <c r="B72" s="374"/>
      <c r="C72" s="375"/>
      <c r="D72" s="377"/>
      <c r="E72" s="377"/>
      <c r="F72" s="376"/>
      <c r="G72" s="377"/>
      <c r="H72" s="377"/>
      <c r="I72" s="377"/>
      <c r="J72" s="376"/>
      <c r="K72" s="377"/>
    </row>
    <row r="73" spans="1:11" ht="13.5">
      <c r="A73" s="241" t="s">
        <v>0</v>
      </c>
      <c r="B73" s="242"/>
      <c r="C73" s="117"/>
      <c r="D73" s="179">
        <v>2019</v>
      </c>
      <c r="E73" s="179">
        <v>2019</v>
      </c>
      <c r="F73" s="179">
        <v>2019</v>
      </c>
      <c r="G73" s="179">
        <v>2019</v>
      </c>
      <c r="H73" s="179">
        <v>2020</v>
      </c>
      <c r="I73" s="179" t="s">
        <v>215</v>
      </c>
      <c r="J73" s="179" t="s">
        <v>216</v>
      </c>
      <c r="K73" s="179"/>
    </row>
    <row r="74" spans="1:11" ht="13.5">
      <c r="A74" s="233" t="s">
        <v>160</v>
      </c>
      <c r="B74" s="164"/>
      <c r="C74" s="53"/>
      <c r="D74" s="180" t="s">
        <v>113</v>
      </c>
      <c r="E74" s="180" t="s">
        <v>114</v>
      </c>
      <c r="F74" s="180" t="s">
        <v>115</v>
      </c>
      <c r="G74" s="180" t="s">
        <v>116</v>
      </c>
      <c r="H74" s="180" t="s">
        <v>113</v>
      </c>
      <c r="I74" s="180" t="s">
        <v>114</v>
      </c>
      <c r="J74" s="180" t="s">
        <v>115</v>
      </c>
      <c r="K74" s="180"/>
    </row>
    <row r="75" spans="1:11" ht="13">
      <c r="A75" s="234" t="s">
        <v>161</v>
      </c>
      <c r="B75" s="169"/>
      <c r="C75" s="175"/>
      <c r="D75" s="272" t="s">
        <v>185</v>
      </c>
      <c r="E75" s="272" t="s">
        <v>185</v>
      </c>
      <c r="F75" s="272" t="s">
        <v>185</v>
      </c>
      <c r="G75" s="272" t="s">
        <v>185</v>
      </c>
      <c r="H75" s="272" t="s">
        <v>185</v>
      </c>
      <c r="I75" s="272" t="s">
        <v>185</v>
      </c>
      <c r="J75" s="272" t="s">
        <v>185</v>
      </c>
      <c r="K75" s="272"/>
    </row>
    <row r="76" spans="1:11" ht="13.5">
      <c r="A76" s="158"/>
      <c r="B76" s="158"/>
      <c r="C76" s="158"/>
      <c r="D76" s="296"/>
      <c r="E76" s="296"/>
      <c r="F76" s="314"/>
      <c r="G76" s="296"/>
      <c r="H76" s="296"/>
      <c r="I76" s="296"/>
      <c r="J76" s="314"/>
      <c r="K76" s="296"/>
    </row>
    <row r="77" spans="1:11" ht="13.5">
      <c r="A77" s="64" t="s">
        <v>162</v>
      </c>
      <c r="B77" s="64"/>
      <c r="C77" s="64"/>
      <c r="D77" s="306">
        <v>2889</v>
      </c>
      <c r="E77" s="306">
        <v>13783</v>
      </c>
      <c r="F77" s="314">
        <v>13671</v>
      </c>
      <c r="G77" s="306">
        <v>12211</v>
      </c>
      <c r="H77" s="306">
        <v>2768</v>
      </c>
      <c r="I77" s="306">
        <v>10543</v>
      </c>
      <c r="J77" s="314">
        <v>19914</v>
      </c>
      <c r="K77" s="306"/>
    </row>
    <row r="78" spans="1:11" ht="13.5">
      <c r="A78" s="183" t="s">
        <v>163</v>
      </c>
      <c r="B78" s="183"/>
      <c r="C78" s="183"/>
      <c r="D78" s="303">
        <v>771</v>
      </c>
      <c r="E78" s="303">
        <v>1328</v>
      </c>
      <c r="F78" s="320">
        <v>2514</v>
      </c>
      <c r="G78" s="303">
        <v>-225</v>
      </c>
      <c r="H78" s="303">
        <v>3723</v>
      </c>
      <c r="I78" s="303">
        <v>938</v>
      </c>
      <c r="J78" s="320">
        <v>1984</v>
      </c>
      <c r="K78" s="303"/>
    </row>
    <row r="79" spans="1:11" ht="13.5">
      <c r="A79" s="167"/>
      <c r="B79" s="167"/>
      <c r="C79" s="167"/>
      <c r="D79" s="254">
        <f>SUM(D77+D78)</f>
        <v>3660</v>
      </c>
      <c r="E79" s="254">
        <v>15111</v>
      </c>
      <c r="F79" s="255">
        <v>16185</v>
      </c>
      <c r="G79" s="254">
        <f>SUM(G77+G78)</f>
        <v>11986</v>
      </c>
      <c r="H79" s="254">
        <f>SUM(H77+H78)</f>
        <v>6491</v>
      </c>
      <c r="I79" s="254">
        <f>SUM(I77:I78)</f>
        <v>11481</v>
      </c>
      <c r="J79" s="255">
        <v>21898</v>
      </c>
      <c r="K79" s="254"/>
    </row>
    <row r="80" spans="1:11" ht="13.5">
      <c r="A80" s="64"/>
      <c r="B80" s="64"/>
      <c r="C80" s="64"/>
      <c r="D80" s="307"/>
      <c r="E80" s="307"/>
      <c r="F80" s="323"/>
      <c r="G80" s="307"/>
      <c r="H80" s="307"/>
      <c r="I80" s="307"/>
      <c r="J80" s="323"/>
      <c r="K80" s="307"/>
    </row>
    <row r="81" spans="1:11">
      <c r="A81" s="186" t="s">
        <v>164</v>
      </c>
      <c r="B81" s="186"/>
      <c r="C81" s="186"/>
      <c r="D81" s="308">
        <v>3</v>
      </c>
      <c r="E81" s="308">
        <v>12.95</v>
      </c>
      <c r="F81" s="324">
        <v>11.440000000000001</v>
      </c>
      <c r="G81" s="308">
        <v>12.42</v>
      </c>
      <c r="H81" s="308">
        <v>-1.54</v>
      </c>
      <c r="I81" s="308">
        <v>10.199999999999999</v>
      </c>
      <c r="J81" s="324">
        <v>18.11</v>
      </c>
      <c r="K81" s="308"/>
    </row>
    <row r="82" spans="1:11" ht="13.5">
      <c r="D82" s="166"/>
      <c r="E82" s="166"/>
      <c r="F82" s="166"/>
      <c r="G82" s="166"/>
      <c r="H82" s="166"/>
      <c r="I82" s="163"/>
      <c r="J82" s="163"/>
      <c r="K82" s="166"/>
    </row>
    <row r="83" spans="1:11">
      <c r="D83" s="163"/>
      <c r="E83" s="163"/>
      <c r="F83" s="163"/>
      <c r="G83" s="163"/>
      <c r="H83" s="163"/>
      <c r="I83" s="163"/>
      <c r="J83" s="163"/>
      <c r="K83" s="163"/>
    </row>
    <row r="84" spans="1:11">
      <c r="D84" s="163"/>
      <c r="E84" s="163"/>
      <c r="F84" s="163"/>
      <c r="G84" s="163"/>
      <c r="H84" s="163"/>
      <c r="I84" s="163"/>
      <c r="J84" s="163"/>
      <c r="K84" s="163"/>
    </row>
    <row r="85" spans="1:11">
      <c r="D85" s="163"/>
      <c r="E85" s="163"/>
      <c r="F85" s="163"/>
      <c r="G85" s="163"/>
      <c r="H85" s="163"/>
      <c r="I85" s="163"/>
      <c r="J85" s="163"/>
      <c r="K85" s="163"/>
    </row>
    <row r="86" spans="1:11">
      <c r="D86" s="163"/>
      <c r="E86" s="163"/>
      <c r="F86" s="163"/>
      <c r="G86" s="163"/>
      <c r="H86" s="163"/>
      <c r="I86" s="163"/>
      <c r="J86" s="163"/>
      <c r="K86" s="163"/>
    </row>
    <row r="87" spans="1:11">
      <c r="D87" s="163"/>
      <c r="E87" s="163"/>
      <c r="F87" s="163"/>
      <c r="G87" s="163"/>
      <c r="H87" s="163"/>
      <c r="I87" s="163"/>
      <c r="J87" s="163"/>
      <c r="K87" s="163"/>
    </row>
    <row r="88" spans="1:11">
      <c r="D88" s="163"/>
      <c r="E88" s="163"/>
      <c r="F88" s="163"/>
      <c r="G88" s="163"/>
      <c r="H88" s="163"/>
      <c r="I88" s="163"/>
      <c r="J88" s="163"/>
      <c r="K88" s="163"/>
    </row>
    <row r="89" spans="1:11">
      <c r="D89" s="163"/>
      <c r="E89" s="163"/>
      <c r="F89" s="163"/>
      <c r="G89" s="163"/>
      <c r="H89" s="163"/>
      <c r="I89" s="163"/>
      <c r="J89" s="163"/>
      <c r="K89" s="163"/>
    </row>
    <row r="90" spans="1:11">
      <c r="D90" s="163"/>
      <c r="E90" s="163"/>
      <c r="F90" s="163"/>
      <c r="G90" s="163"/>
      <c r="H90" s="163"/>
      <c r="I90" s="163"/>
      <c r="J90" s="163"/>
      <c r="K90" s="163"/>
    </row>
    <row r="91" spans="1:11">
      <c r="D91" s="163"/>
      <c r="E91" s="163"/>
      <c r="F91" s="163"/>
      <c r="G91" s="163"/>
      <c r="H91" s="163"/>
      <c r="I91" s="163"/>
      <c r="J91" s="163"/>
      <c r="K91" s="163"/>
    </row>
    <row r="92" spans="1:11">
      <c r="D92" s="163"/>
      <c r="E92" s="163"/>
      <c r="F92" s="163"/>
      <c r="G92" s="163"/>
      <c r="H92" s="163"/>
      <c r="I92" s="163"/>
      <c r="J92" s="163"/>
      <c r="K92" s="163"/>
    </row>
    <row r="93" spans="1:11">
      <c r="D93" s="163"/>
      <c r="E93" s="163"/>
      <c r="F93" s="163"/>
      <c r="G93" s="163"/>
      <c r="H93" s="163"/>
      <c r="I93" s="163"/>
      <c r="J93" s="163"/>
      <c r="K93" s="163"/>
    </row>
    <row r="94" spans="1:11">
      <c r="D94" s="163"/>
      <c r="E94" s="163"/>
      <c r="F94" s="163"/>
      <c r="G94" s="163"/>
      <c r="H94" s="163"/>
      <c r="K94" s="163"/>
    </row>
  </sheetData>
  <mergeCells count="2">
    <mergeCell ref="D1:F2"/>
    <mergeCell ref="H1:J2"/>
  </mergeCells>
  <phoneticPr fontId="63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2" max="14" man="1"/>
  </rowBreaks>
  <ignoredErrors>
    <ignoredError sqref="E4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79"/>
  <sheetViews>
    <sheetView showGridLines="0" zoomScaleNormal="10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J16" sqref="J16"/>
    </sheetView>
  </sheetViews>
  <sheetFormatPr defaultColWidth="9.1796875" defaultRowHeight="13.5"/>
  <cols>
    <col min="1" max="2" width="3.453125" style="6" customWidth="1"/>
    <col min="3" max="3" width="42.81640625" style="6" customWidth="1"/>
    <col min="4" max="11" width="12.453125" style="1" customWidth="1"/>
    <col min="12" max="16384" width="9.1796875" style="1"/>
  </cols>
  <sheetData>
    <row r="1" spans="1:11" ht="12" customHeight="1">
      <c r="A1" s="118" t="s">
        <v>2</v>
      </c>
      <c r="B1" s="119"/>
      <c r="C1" s="119"/>
      <c r="D1" s="386">
        <v>2019</v>
      </c>
      <c r="E1" s="387"/>
      <c r="F1" s="387"/>
      <c r="G1" s="388"/>
      <c r="H1" s="386">
        <v>2020</v>
      </c>
      <c r="I1" s="387"/>
      <c r="J1" s="387"/>
      <c r="K1" s="388"/>
    </row>
    <row r="2" spans="1:11" ht="12" customHeight="1" thickBot="1">
      <c r="A2" s="120" t="s">
        <v>25</v>
      </c>
      <c r="B2" s="12"/>
      <c r="C2" s="12"/>
      <c r="D2" s="389"/>
      <c r="E2" s="390"/>
      <c r="F2" s="390"/>
      <c r="G2" s="391"/>
      <c r="H2" s="389"/>
      <c r="I2" s="390"/>
      <c r="J2" s="390"/>
      <c r="K2" s="391"/>
    </row>
    <row r="3" spans="1:11" ht="12" customHeight="1">
      <c r="A3" s="121" t="s">
        <v>5</v>
      </c>
      <c r="B3" s="122"/>
      <c r="C3" s="122"/>
      <c r="D3" s="266" t="s">
        <v>3</v>
      </c>
      <c r="E3" s="266" t="s">
        <v>26</v>
      </c>
      <c r="F3" s="266" t="s">
        <v>133</v>
      </c>
      <c r="G3" s="266" t="s">
        <v>107</v>
      </c>
      <c r="H3" s="266" t="s">
        <v>3</v>
      </c>
      <c r="I3" s="266" t="s">
        <v>26</v>
      </c>
      <c r="J3" s="266" t="s">
        <v>133</v>
      </c>
      <c r="K3" s="266" t="s">
        <v>107</v>
      </c>
    </row>
    <row r="4" spans="1:11" ht="12" customHeight="1">
      <c r="A4" s="123"/>
      <c r="B4" s="83"/>
      <c r="D4" s="327"/>
      <c r="E4" s="20"/>
      <c r="F4" s="327"/>
      <c r="G4" s="327"/>
      <c r="H4" s="327"/>
      <c r="I4" s="20"/>
      <c r="J4" s="327"/>
      <c r="K4" s="327"/>
    </row>
    <row r="5" spans="1:11" ht="12" customHeight="1">
      <c r="A5" s="124" t="s">
        <v>27</v>
      </c>
      <c r="B5" s="8"/>
      <c r="C5" s="8"/>
      <c r="D5" s="328"/>
      <c r="E5" s="21"/>
      <c r="F5" s="328"/>
      <c r="G5" s="328"/>
      <c r="H5" s="328"/>
      <c r="I5" s="21"/>
      <c r="J5" s="328"/>
      <c r="K5" s="328"/>
    </row>
    <row r="6" spans="1:11" ht="12" customHeight="1">
      <c r="A6" s="125"/>
      <c r="B6" s="8"/>
      <c r="C6" s="8"/>
      <c r="D6" s="329"/>
      <c r="E6" s="22"/>
      <c r="F6" s="329"/>
      <c r="G6" s="329"/>
      <c r="H6" s="329"/>
      <c r="I6" s="22"/>
      <c r="J6" s="329"/>
      <c r="K6" s="329"/>
    </row>
    <row r="7" spans="1:11" ht="12" customHeight="1">
      <c r="A7" s="125"/>
      <c r="B7" s="7" t="s">
        <v>28</v>
      </c>
      <c r="C7" s="8"/>
      <c r="D7" s="329"/>
      <c r="E7" s="22"/>
      <c r="F7" s="329"/>
      <c r="G7" s="329"/>
      <c r="H7" s="329"/>
      <c r="I7" s="22"/>
      <c r="J7" s="329"/>
      <c r="K7" s="329"/>
    </row>
    <row r="8" spans="1:11" ht="12" customHeight="1">
      <c r="A8" s="125"/>
      <c r="B8" s="8"/>
      <c r="C8" s="8"/>
      <c r="D8" s="328"/>
      <c r="E8" s="21"/>
      <c r="F8" s="328"/>
      <c r="G8" s="328"/>
      <c r="H8" s="328"/>
      <c r="I8" s="21"/>
      <c r="J8" s="328"/>
      <c r="K8" s="328"/>
    </row>
    <row r="9" spans="1:11" ht="12" customHeight="1">
      <c r="A9" s="125"/>
      <c r="B9" s="8"/>
      <c r="C9" s="8" t="s">
        <v>29</v>
      </c>
      <c r="D9" s="330">
        <v>9250</v>
      </c>
      <c r="E9" s="23">
        <v>7347</v>
      </c>
      <c r="F9" s="330">
        <v>9326</v>
      </c>
      <c r="G9" s="330">
        <v>13398</v>
      </c>
      <c r="H9" s="330">
        <v>13400</v>
      </c>
      <c r="I9" s="23">
        <v>14976</v>
      </c>
      <c r="J9" s="330">
        <v>11094</v>
      </c>
      <c r="K9" s="330"/>
    </row>
    <row r="10" spans="1:11" ht="12" customHeight="1">
      <c r="A10" s="125"/>
      <c r="B10" s="8"/>
      <c r="C10" s="8" t="s">
        <v>30</v>
      </c>
      <c r="D10" s="330">
        <v>181600</v>
      </c>
      <c r="E10" s="23">
        <v>187096</v>
      </c>
      <c r="F10" s="330">
        <v>185527</v>
      </c>
      <c r="G10" s="330">
        <v>193246</v>
      </c>
      <c r="H10" s="330">
        <v>176323</v>
      </c>
      <c r="I10" s="23">
        <f>SUM(146065+8364+16119)</f>
        <v>170548</v>
      </c>
      <c r="J10" s="330">
        <v>173379</v>
      </c>
      <c r="K10" s="330"/>
    </row>
    <row r="11" spans="1:11" ht="12" customHeight="1">
      <c r="A11" s="125"/>
      <c r="B11" s="8"/>
      <c r="C11" s="8" t="s">
        <v>31</v>
      </c>
      <c r="D11" s="330">
        <v>7286</v>
      </c>
      <c r="E11" s="23">
        <v>7964</v>
      </c>
      <c r="F11" s="330">
        <v>10822</v>
      </c>
      <c r="G11" s="330">
        <v>8996</v>
      </c>
      <c r="H11" s="330">
        <v>12139</v>
      </c>
      <c r="I11" s="23">
        <v>13581</v>
      </c>
      <c r="J11" s="330">
        <v>22662</v>
      </c>
      <c r="K11" s="330"/>
    </row>
    <row r="12" spans="1:11" ht="12" customHeight="1">
      <c r="A12" s="125"/>
      <c r="B12" s="8"/>
      <c r="C12" s="8" t="s">
        <v>32</v>
      </c>
      <c r="D12" s="330">
        <v>2384</v>
      </c>
      <c r="E12" s="23">
        <v>575</v>
      </c>
      <c r="F12" s="330">
        <v>3113</v>
      </c>
      <c r="G12" s="330">
        <v>434</v>
      </c>
      <c r="H12" s="330">
        <v>2622</v>
      </c>
      <c r="I12" s="23">
        <v>1014</v>
      </c>
      <c r="J12" s="330">
        <v>2933</v>
      </c>
      <c r="K12" s="330"/>
    </row>
    <row r="13" spans="1:11" ht="12" customHeight="1">
      <c r="A13" s="125"/>
      <c r="B13" s="8"/>
      <c r="C13" s="8" t="s">
        <v>33</v>
      </c>
      <c r="D13" s="330">
        <v>20431</v>
      </c>
      <c r="E13" s="23">
        <v>18000</v>
      </c>
      <c r="F13" s="330">
        <v>17913</v>
      </c>
      <c r="G13" s="330">
        <v>19833</v>
      </c>
      <c r="H13" s="330">
        <v>21509</v>
      </c>
      <c r="I13" s="23">
        <v>16874</v>
      </c>
      <c r="J13" s="330">
        <v>14799</v>
      </c>
      <c r="K13" s="330"/>
    </row>
    <row r="14" spans="1:11" ht="12" customHeight="1">
      <c r="A14" s="126"/>
      <c r="B14" s="9"/>
      <c r="C14" s="257" t="s">
        <v>34</v>
      </c>
      <c r="D14" s="331">
        <v>0</v>
      </c>
      <c r="E14" s="127">
        <v>559</v>
      </c>
      <c r="F14" s="331">
        <v>2381</v>
      </c>
      <c r="G14" s="331">
        <v>659</v>
      </c>
      <c r="H14" s="331">
        <v>3305</v>
      </c>
      <c r="I14" s="127">
        <v>3271</v>
      </c>
      <c r="J14" s="331">
        <v>3271</v>
      </c>
      <c r="K14" s="331"/>
    </row>
    <row r="15" spans="1:11" ht="12" customHeight="1">
      <c r="A15" s="125"/>
      <c r="B15" s="8"/>
      <c r="C15" s="8"/>
      <c r="D15" s="330"/>
      <c r="E15" s="23"/>
      <c r="F15" s="330"/>
      <c r="G15" s="330"/>
      <c r="H15" s="330"/>
      <c r="I15" s="23"/>
      <c r="J15" s="330"/>
      <c r="K15" s="330"/>
    </row>
    <row r="16" spans="1:11" ht="12" customHeight="1">
      <c r="A16" s="128"/>
      <c r="B16" s="84" t="s">
        <v>35</v>
      </c>
      <c r="C16" s="84"/>
      <c r="D16" s="24">
        <f>SUM(D9:D14)</f>
        <v>220951</v>
      </c>
      <c r="E16" s="24">
        <v>221541</v>
      </c>
      <c r="F16" s="24">
        <v>229082</v>
      </c>
      <c r="G16" s="24">
        <v>236566</v>
      </c>
      <c r="H16" s="24">
        <f>SUM(H9:H14)</f>
        <v>229298</v>
      </c>
      <c r="I16" s="24">
        <f>SUM(I9:I14)</f>
        <v>220264</v>
      </c>
      <c r="J16" s="24">
        <v>228138</v>
      </c>
      <c r="K16" s="24"/>
    </row>
    <row r="17" spans="1:11" ht="12" customHeight="1">
      <c r="A17" s="125"/>
      <c r="B17" s="8"/>
      <c r="C17" s="8"/>
      <c r="D17" s="330"/>
      <c r="E17" s="23"/>
      <c r="F17" s="330"/>
      <c r="G17" s="330"/>
      <c r="H17" s="330"/>
      <c r="I17" s="23"/>
      <c r="J17" s="330"/>
      <c r="K17" s="330"/>
    </row>
    <row r="18" spans="1:11" ht="12" customHeight="1">
      <c r="A18" s="125"/>
      <c r="B18" s="7" t="s">
        <v>36</v>
      </c>
      <c r="C18" s="8"/>
      <c r="D18" s="330"/>
      <c r="E18" s="23"/>
      <c r="F18" s="330"/>
      <c r="G18" s="330"/>
      <c r="H18" s="330"/>
      <c r="I18" s="23"/>
      <c r="J18" s="330"/>
      <c r="K18" s="330"/>
    </row>
    <row r="19" spans="1:11" ht="12" customHeight="1">
      <c r="A19" s="125"/>
      <c r="B19" s="8"/>
      <c r="C19" s="8"/>
      <c r="D19" s="330"/>
      <c r="E19" s="23"/>
      <c r="F19" s="330"/>
      <c r="G19" s="330"/>
      <c r="H19" s="330"/>
      <c r="I19" s="23"/>
      <c r="J19" s="330"/>
      <c r="K19" s="330"/>
    </row>
    <row r="20" spans="1:11" ht="12" customHeight="1">
      <c r="A20" s="125"/>
      <c r="B20" s="8"/>
      <c r="C20" s="8" t="s">
        <v>37</v>
      </c>
      <c r="D20" s="330">
        <v>429939</v>
      </c>
      <c r="E20" s="23">
        <v>427096</v>
      </c>
      <c r="F20" s="330">
        <v>426572</v>
      </c>
      <c r="G20" s="330">
        <v>426826</v>
      </c>
      <c r="H20" s="330">
        <v>426954</v>
      </c>
      <c r="I20" s="23">
        <v>426962</v>
      </c>
      <c r="J20" s="330">
        <v>431047</v>
      </c>
      <c r="K20" s="330"/>
    </row>
    <row r="21" spans="1:11" ht="12" customHeight="1">
      <c r="A21" s="125"/>
      <c r="B21" s="8"/>
      <c r="C21" s="8" t="s">
        <v>180</v>
      </c>
      <c r="D21" s="330">
        <v>111256</v>
      </c>
      <c r="E21" s="23">
        <v>109831</v>
      </c>
      <c r="F21" s="330">
        <v>104959</v>
      </c>
      <c r="G21" s="330">
        <v>106682</v>
      </c>
      <c r="H21" s="330">
        <v>104940</v>
      </c>
      <c r="I21" s="23">
        <v>103411</v>
      </c>
      <c r="J21" s="330">
        <v>104229</v>
      </c>
      <c r="K21" s="330"/>
    </row>
    <row r="22" spans="1:11" ht="13.5" customHeight="1">
      <c r="A22" s="125"/>
      <c r="B22" s="8"/>
      <c r="C22" s="11" t="s">
        <v>143</v>
      </c>
      <c r="D22" s="330">
        <v>226968</v>
      </c>
      <c r="E22" s="23">
        <v>221031</v>
      </c>
      <c r="F22" s="330">
        <v>215144</v>
      </c>
      <c r="G22" s="330">
        <v>212714</v>
      </c>
      <c r="H22" s="330">
        <v>208498</v>
      </c>
      <c r="I22" s="23">
        <v>295621</v>
      </c>
      <c r="J22" s="330">
        <v>288337</v>
      </c>
      <c r="K22" s="330"/>
    </row>
    <row r="23" spans="1:11" ht="13.5" customHeight="1">
      <c r="A23" s="125"/>
      <c r="B23" s="8"/>
      <c r="C23" s="11" t="s">
        <v>142</v>
      </c>
      <c r="D23" s="330">
        <v>213104</v>
      </c>
      <c r="E23" s="23">
        <v>213104</v>
      </c>
      <c r="F23" s="330">
        <v>213104</v>
      </c>
      <c r="G23" s="330">
        <v>213107</v>
      </c>
      <c r="H23" s="330">
        <v>213126</v>
      </c>
      <c r="I23" s="23">
        <v>213126</v>
      </c>
      <c r="J23" s="330">
        <v>213137</v>
      </c>
      <c r="K23" s="330"/>
    </row>
    <row r="24" spans="1:11" ht="12" customHeight="1">
      <c r="A24" s="125"/>
      <c r="B24" s="8"/>
      <c r="C24" s="8" t="s">
        <v>38</v>
      </c>
      <c r="D24" s="330">
        <v>1494</v>
      </c>
      <c r="E24" s="23">
        <v>1204</v>
      </c>
      <c r="F24" s="330">
        <v>1167</v>
      </c>
      <c r="G24" s="330">
        <v>1078</v>
      </c>
      <c r="H24" s="330">
        <v>0</v>
      </c>
      <c r="I24" s="23">
        <v>0</v>
      </c>
      <c r="J24" s="330">
        <v>0</v>
      </c>
      <c r="K24" s="330"/>
    </row>
    <row r="25" spans="1:11" ht="12" customHeight="1">
      <c r="A25" s="125"/>
      <c r="B25" s="8"/>
      <c r="C25" s="8" t="s">
        <v>39</v>
      </c>
      <c r="D25" s="330">
        <v>94</v>
      </c>
      <c r="E25" s="23">
        <v>15</v>
      </c>
      <c r="F25" s="330">
        <v>102</v>
      </c>
      <c r="G25" s="330">
        <v>103</v>
      </c>
      <c r="H25" s="330">
        <v>111</v>
      </c>
      <c r="I25" s="23">
        <v>112</v>
      </c>
      <c r="J25" s="330">
        <v>117</v>
      </c>
      <c r="K25" s="330"/>
    </row>
    <row r="26" spans="1:11" ht="12" customHeight="1">
      <c r="A26" s="125"/>
      <c r="B26" s="8"/>
      <c r="C26" s="270" t="s">
        <v>40</v>
      </c>
      <c r="D26" s="330">
        <v>23608</v>
      </c>
      <c r="E26" s="23">
        <v>22831</v>
      </c>
      <c r="F26" s="330">
        <v>25078</v>
      </c>
      <c r="G26" s="330">
        <v>26841</v>
      </c>
      <c r="H26" s="330">
        <v>34907</v>
      </c>
      <c r="I26" s="23">
        <f>SUM(15484+13516+3099)</f>
        <v>32099</v>
      </c>
      <c r="J26" s="330">
        <v>31464</v>
      </c>
      <c r="K26" s="330"/>
    </row>
    <row r="27" spans="1:11" ht="12" customHeight="1">
      <c r="A27" s="126"/>
      <c r="B27" s="9"/>
      <c r="C27" s="271" t="s">
        <v>181</v>
      </c>
      <c r="D27" s="331">
        <v>4942</v>
      </c>
      <c r="E27" s="127">
        <v>4759</v>
      </c>
      <c r="F27" s="331">
        <v>4684</v>
      </c>
      <c r="G27" s="331">
        <v>4953</v>
      </c>
      <c r="H27" s="331">
        <v>5240</v>
      </c>
      <c r="I27" s="127">
        <v>4286</v>
      </c>
      <c r="J27" s="331">
        <v>5048</v>
      </c>
      <c r="K27" s="331"/>
    </row>
    <row r="28" spans="1:11" ht="12" customHeight="1">
      <c r="A28" s="125"/>
      <c r="B28" s="8"/>
      <c r="C28" s="8"/>
      <c r="D28" s="330"/>
      <c r="E28" s="23"/>
      <c r="F28" s="330"/>
      <c r="G28" s="330"/>
      <c r="H28" s="330"/>
      <c r="I28" s="23"/>
      <c r="J28" s="330"/>
      <c r="K28" s="330"/>
    </row>
    <row r="29" spans="1:11" ht="12" customHeight="1">
      <c r="A29" s="128"/>
      <c r="B29" s="84" t="s">
        <v>41</v>
      </c>
      <c r="C29" s="84"/>
      <c r="D29" s="24">
        <f>SUM(D20:D28)</f>
        <v>1011405</v>
      </c>
      <c r="E29" s="24">
        <v>999871</v>
      </c>
      <c r="F29" s="24">
        <v>990810</v>
      </c>
      <c r="G29" s="24">
        <v>992304</v>
      </c>
      <c r="H29" s="24">
        <f>SUM(H20:H28)</f>
        <v>993776</v>
      </c>
      <c r="I29" s="24">
        <f>SUM(I20:I27)</f>
        <v>1075617</v>
      </c>
      <c r="J29" s="24">
        <v>1073379</v>
      </c>
      <c r="K29" s="24"/>
    </row>
    <row r="30" spans="1:11" ht="12" customHeight="1">
      <c r="A30" s="125"/>
      <c r="B30" s="8"/>
      <c r="C30" s="8"/>
      <c r="D30" s="332"/>
      <c r="E30" s="25"/>
      <c r="F30" s="332"/>
      <c r="G30" s="332"/>
      <c r="H30" s="332"/>
      <c r="I30" s="25"/>
      <c r="J30" s="332"/>
      <c r="K30" s="332"/>
    </row>
    <row r="31" spans="1:11" ht="12" customHeight="1" thickBot="1">
      <c r="A31" s="129" t="s">
        <v>42</v>
      </c>
      <c r="B31" s="13"/>
      <c r="C31" s="13"/>
      <c r="D31" s="26">
        <f>SUM(D16+D29)</f>
        <v>1232356</v>
      </c>
      <c r="E31" s="26">
        <v>1221412</v>
      </c>
      <c r="F31" s="26">
        <v>1219892</v>
      </c>
      <c r="G31" s="26">
        <v>1228870</v>
      </c>
      <c r="H31" s="26">
        <f>SUM(H16+H29)</f>
        <v>1223074</v>
      </c>
      <c r="I31" s="26">
        <f>SUM(I16+I29)</f>
        <v>1295881</v>
      </c>
      <c r="J31" s="26">
        <v>1301517</v>
      </c>
      <c r="K31" s="26"/>
    </row>
    <row r="32" spans="1:11" ht="12" customHeight="1" thickTop="1">
      <c r="A32" s="125"/>
      <c r="B32" s="8"/>
      <c r="C32" s="8"/>
      <c r="D32" s="330"/>
      <c r="E32" s="23"/>
      <c r="F32" s="330"/>
      <c r="G32" s="330"/>
      <c r="H32" s="330"/>
      <c r="I32" s="23"/>
      <c r="J32" s="330"/>
      <c r="K32" s="330"/>
    </row>
    <row r="33" spans="1:11" ht="12" customHeight="1">
      <c r="A33" s="124" t="s">
        <v>43</v>
      </c>
      <c r="B33" s="8"/>
      <c r="C33" s="8"/>
      <c r="D33" s="330"/>
      <c r="E33" s="23"/>
      <c r="F33" s="330"/>
      <c r="G33" s="330"/>
      <c r="H33" s="330"/>
      <c r="I33" s="23"/>
      <c r="J33" s="330"/>
      <c r="K33" s="330"/>
    </row>
    <row r="34" spans="1:11" ht="12" customHeight="1">
      <c r="A34" s="125"/>
      <c r="B34" s="8"/>
      <c r="C34" s="8"/>
      <c r="D34" s="330"/>
      <c r="E34" s="23"/>
      <c r="F34" s="330"/>
      <c r="G34" s="330"/>
      <c r="H34" s="330"/>
      <c r="I34" s="23"/>
      <c r="J34" s="330"/>
      <c r="K34" s="330"/>
    </row>
    <row r="35" spans="1:11" ht="12" customHeight="1">
      <c r="A35" s="125"/>
      <c r="B35" s="7" t="s">
        <v>44</v>
      </c>
      <c r="C35" s="8"/>
      <c r="D35" s="330"/>
      <c r="E35" s="23"/>
      <c r="F35" s="330"/>
      <c r="G35" s="330"/>
      <c r="H35" s="330"/>
      <c r="I35" s="23"/>
      <c r="J35" s="330"/>
      <c r="K35" s="330"/>
    </row>
    <row r="36" spans="1:11" ht="12" customHeight="1">
      <c r="A36" s="125"/>
      <c r="B36" s="8"/>
      <c r="D36" s="330"/>
      <c r="E36" s="23"/>
      <c r="F36" s="330"/>
      <c r="G36" s="330"/>
      <c r="H36" s="330"/>
      <c r="I36" s="23"/>
      <c r="J36" s="330"/>
      <c r="K36" s="330"/>
    </row>
    <row r="37" spans="1:11" ht="12" customHeight="1">
      <c r="A37" s="125"/>
      <c r="B37" s="8"/>
      <c r="C37" s="8" t="s">
        <v>45</v>
      </c>
      <c r="D37" s="330">
        <v>134119</v>
      </c>
      <c r="E37" s="23">
        <v>135824</v>
      </c>
      <c r="F37" s="330">
        <v>118257</v>
      </c>
      <c r="G37" s="330">
        <v>80493</v>
      </c>
      <c r="H37" s="330">
        <v>99775</v>
      </c>
      <c r="I37" s="23">
        <v>162755</v>
      </c>
      <c r="J37" s="330">
        <v>181112</v>
      </c>
      <c r="K37" s="330"/>
    </row>
    <row r="38" spans="1:11" ht="12" customHeight="1">
      <c r="A38" s="125"/>
      <c r="B38" s="8"/>
      <c r="C38" s="8" t="s">
        <v>182</v>
      </c>
      <c r="D38" s="330">
        <v>16976</v>
      </c>
      <c r="E38" s="23">
        <v>17234</v>
      </c>
      <c r="F38" s="330">
        <v>17849</v>
      </c>
      <c r="G38" s="330">
        <v>17355</v>
      </c>
      <c r="H38" s="330">
        <v>18724</v>
      </c>
      <c r="I38" s="23">
        <v>18284</v>
      </c>
      <c r="J38" s="330">
        <v>18725</v>
      </c>
      <c r="K38" s="330"/>
    </row>
    <row r="39" spans="1:11" ht="12" customHeight="1">
      <c r="A39" s="125"/>
      <c r="B39" s="8"/>
      <c r="C39" s="8" t="s">
        <v>46</v>
      </c>
      <c r="D39" s="330">
        <v>8246</v>
      </c>
      <c r="E39" s="23">
        <v>8336</v>
      </c>
      <c r="F39" s="330">
        <v>9288</v>
      </c>
      <c r="G39" s="330">
        <v>8633</v>
      </c>
      <c r="H39" s="330">
        <v>9782</v>
      </c>
      <c r="I39" s="23">
        <v>10893</v>
      </c>
      <c r="J39" s="330">
        <v>11303</v>
      </c>
      <c r="K39" s="330"/>
    </row>
    <row r="40" spans="1:11" ht="12" customHeight="1">
      <c r="A40" s="125"/>
      <c r="B40" s="8"/>
      <c r="C40" s="8" t="s">
        <v>47</v>
      </c>
      <c r="D40" s="330">
        <v>114893</v>
      </c>
      <c r="E40" s="23">
        <v>116139</v>
      </c>
      <c r="F40" s="330">
        <v>121831</v>
      </c>
      <c r="G40" s="330">
        <v>155048</v>
      </c>
      <c r="H40" s="330">
        <v>112415</v>
      </c>
      <c r="I40" s="23">
        <v>102435</v>
      </c>
      <c r="J40" s="330">
        <v>118034</v>
      </c>
      <c r="K40" s="330"/>
    </row>
    <row r="41" spans="1:11" ht="12" customHeight="1">
      <c r="A41" s="125"/>
      <c r="B41" s="8"/>
      <c r="C41" s="8" t="s">
        <v>48</v>
      </c>
      <c r="D41" s="330">
        <v>1207</v>
      </c>
      <c r="E41" s="23">
        <v>1510</v>
      </c>
      <c r="F41" s="330">
        <v>1555</v>
      </c>
      <c r="G41" s="330">
        <v>844</v>
      </c>
      <c r="H41" s="330">
        <v>592</v>
      </c>
      <c r="I41" s="23">
        <v>817</v>
      </c>
      <c r="J41" s="330">
        <v>2323</v>
      </c>
      <c r="K41" s="330"/>
    </row>
    <row r="42" spans="1:11" ht="12" customHeight="1">
      <c r="A42" s="125"/>
      <c r="B42" s="8"/>
      <c r="C42" s="8" t="s">
        <v>49</v>
      </c>
      <c r="D42" s="330">
        <v>4045</v>
      </c>
      <c r="E42" s="23">
        <v>2713</v>
      </c>
      <c r="F42" s="330">
        <v>2915</v>
      </c>
      <c r="G42" s="330">
        <v>4755</v>
      </c>
      <c r="H42" s="330">
        <v>4682</v>
      </c>
      <c r="I42" s="23">
        <v>3174</v>
      </c>
      <c r="J42" s="330">
        <v>3714</v>
      </c>
      <c r="K42" s="330"/>
    </row>
    <row r="43" spans="1:11" ht="12" customHeight="1">
      <c r="A43" s="126"/>
      <c r="B43" s="9"/>
      <c r="C43" s="9" t="s">
        <v>50</v>
      </c>
      <c r="D43" s="331">
        <v>42872</v>
      </c>
      <c r="E43" s="127">
        <v>41177</v>
      </c>
      <c r="F43" s="331">
        <v>32922</v>
      </c>
      <c r="G43" s="331">
        <v>34450</v>
      </c>
      <c r="H43" s="331">
        <v>34670</v>
      </c>
      <c r="I43" s="127">
        <f>SUM(9792+28944)</f>
        <v>38736</v>
      </c>
      <c r="J43" s="331">
        <v>30793</v>
      </c>
      <c r="K43" s="331"/>
    </row>
    <row r="44" spans="1:11" ht="12" customHeight="1">
      <c r="A44" s="125"/>
      <c r="B44" s="8"/>
      <c r="C44" s="8"/>
      <c r="D44" s="330"/>
      <c r="E44" s="23"/>
      <c r="F44" s="330"/>
      <c r="G44" s="330"/>
      <c r="H44" s="330"/>
      <c r="I44" s="23"/>
      <c r="J44" s="330"/>
      <c r="K44" s="330"/>
    </row>
    <row r="45" spans="1:11" ht="12" customHeight="1">
      <c r="A45" s="128"/>
      <c r="B45" s="84" t="s">
        <v>51</v>
      </c>
      <c r="C45" s="84"/>
      <c r="D45" s="24">
        <f>SUM(D37:D43)</f>
        <v>322358</v>
      </c>
      <c r="E45" s="24">
        <v>322933</v>
      </c>
      <c r="F45" s="24">
        <v>304617</v>
      </c>
      <c r="G45" s="24">
        <v>301578</v>
      </c>
      <c r="H45" s="24">
        <f>SUM(H37:H43)</f>
        <v>280640</v>
      </c>
      <c r="I45" s="24">
        <f>SUM(I37:I43)</f>
        <v>337094</v>
      </c>
      <c r="J45" s="24">
        <v>366004</v>
      </c>
      <c r="K45" s="24"/>
    </row>
    <row r="46" spans="1:11" ht="12" customHeight="1">
      <c r="A46" s="125"/>
      <c r="B46" s="8"/>
      <c r="C46" s="8"/>
      <c r="D46" s="330"/>
      <c r="E46" s="23"/>
      <c r="F46" s="330"/>
      <c r="G46" s="330"/>
      <c r="H46" s="330"/>
      <c r="I46" s="23"/>
      <c r="J46" s="330"/>
      <c r="K46" s="330"/>
    </row>
    <row r="47" spans="1:11" ht="12" customHeight="1">
      <c r="A47" s="125"/>
      <c r="B47" s="7" t="s">
        <v>52</v>
      </c>
      <c r="C47" s="8"/>
      <c r="D47" s="330"/>
      <c r="E47" s="23"/>
      <c r="F47" s="330"/>
      <c r="G47" s="330"/>
      <c r="H47" s="330"/>
      <c r="I47" s="23"/>
      <c r="J47" s="330"/>
      <c r="K47" s="330"/>
    </row>
    <row r="48" spans="1:11" ht="12" customHeight="1">
      <c r="A48" s="125"/>
      <c r="B48" s="8"/>
      <c r="D48" s="330"/>
      <c r="E48" s="23"/>
      <c r="F48" s="330"/>
      <c r="G48" s="330"/>
      <c r="H48" s="330"/>
      <c r="I48" s="23"/>
      <c r="J48" s="330"/>
      <c r="K48" s="330"/>
    </row>
    <row r="49" spans="1:11" ht="12" customHeight="1">
      <c r="A49" s="125"/>
      <c r="B49" s="8"/>
      <c r="C49" s="8" t="s">
        <v>45</v>
      </c>
      <c r="D49" s="330">
        <v>122292</v>
      </c>
      <c r="E49" s="23">
        <v>127713</v>
      </c>
      <c r="F49" s="330">
        <v>131469</v>
      </c>
      <c r="G49" s="330">
        <v>129823</v>
      </c>
      <c r="H49" s="330">
        <v>136988</v>
      </c>
      <c r="I49" s="23">
        <v>135598</v>
      </c>
      <c r="J49" s="330">
        <v>89339</v>
      </c>
      <c r="K49" s="330"/>
    </row>
    <row r="50" spans="1:11" ht="12" customHeight="1">
      <c r="A50" s="125"/>
      <c r="B50" s="8"/>
      <c r="C50" s="8" t="s">
        <v>182</v>
      </c>
      <c r="D50" s="330">
        <v>96257</v>
      </c>
      <c r="E50" s="23">
        <v>95353</v>
      </c>
      <c r="F50" s="330">
        <v>92286</v>
      </c>
      <c r="G50" s="330">
        <v>94642</v>
      </c>
      <c r="H50" s="330">
        <v>96107</v>
      </c>
      <c r="I50" s="23">
        <v>94829</v>
      </c>
      <c r="J50" s="330">
        <v>96953</v>
      </c>
      <c r="K50" s="330"/>
    </row>
    <row r="51" spans="1:11" ht="12" customHeight="1">
      <c r="A51" s="125"/>
      <c r="B51" s="8"/>
      <c r="C51" s="8" t="s">
        <v>46</v>
      </c>
      <c r="D51" s="330">
        <v>43364</v>
      </c>
      <c r="E51" s="23">
        <v>42263</v>
      </c>
      <c r="F51" s="330">
        <v>41253</v>
      </c>
      <c r="G51" s="330">
        <v>40805</v>
      </c>
      <c r="H51" s="330">
        <v>40593</v>
      </c>
      <c r="I51" s="23">
        <v>77774</v>
      </c>
      <c r="J51" s="330">
        <v>75850</v>
      </c>
      <c r="K51" s="330"/>
    </row>
    <row r="52" spans="1:11" ht="12" customHeight="1">
      <c r="A52" s="125"/>
      <c r="B52" s="8"/>
      <c r="C52" s="8" t="s">
        <v>53</v>
      </c>
      <c r="D52" s="330">
        <v>17426</v>
      </c>
      <c r="E52" s="23">
        <v>17966</v>
      </c>
      <c r="F52" s="330">
        <v>18970</v>
      </c>
      <c r="G52" s="330">
        <v>19030</v>
      </c>
      <c r="H52" s="330">
        <v>18869</v>
      </c>
      <c r="I52" s="23">
        <v>19577</v>
      </c>
      <c r="J52" s="330">
        <v>19395</v>
      </c>
      <c r="K52" s="330"/>
    </row>
    <row r="53" spans="1:11" ht="12" customHeight="1">
      <c r="A53" s="125"/>
      <c r="B53" s="8"/>
      <c r="C53" s="8" t="s">
        <v>49</v>
      </c>
      <c r="D53" s="330">
        <v>11572</v>
      </c>
      <c r="E53" s="23">
        <v>10736</v>
      </c>
      <c r="F53" s="330">
        <v>10668</v>
      </c>
      <c r="G53" s="330">
        <v>10446</v>
      </c>
      <c r="H53" s="330">
        <v>10769</v>
      </c>
      <c r="I53" s="23">
        <v>10957</v>
      </c>
      <c r="J53" s="330">
        <v>12036</v>
      </c>
      <c r="K53" s="330"/>
    </row>
    <row r="54" spans="1:11" ht="12" customHeight="1">
      <c r="A54" s="126"/>
      <c r="B54" s="9"/>
      <c r="C54" s="9" t="s">
        <v>54</v>
      </c>
      <c r="D54" s="331">
        <v>483</v>
      </c>
      <c r="E54" s="127">
        <v>465</v>
      </c>
      <c r="F54" s="331">
        <v>460</v>
      </c>
      <c r="G54" s="331">
        <v>392</v>
      </c>
      <c r="H54" s="331">
        <v>463</v>
      </c>
      <c r="I54" s="127">
        <v>440</v>
      </c>
      <c r="J54" s="331">
        <v>430</v>
      </c>
      <c r="K54" s="331"/>
    </row>
    <row r="55" spans="1:11" ht="12" customHeight="1">
      <c r="A55" s="125"/>
      <c r="B55" s="8"/>
      <c r="D55" s="330"/>
      <c r="E55" s="23"/>
      <c r="F55" s="330"/>
      <c r="G55" s="330"/>
      <c r="H55" s="330"/>
      <c r="I55" s="23"/>
      <c r="J55" s="330"/>
      <c r="K55" s="330"/>
    </row>
    <row r="56" spans="1:11" ht="12" customHeight="1">
      <c r="A56" s="130"/>
      <c r="B56" s="84" t="s">
        <v>55</v>
      </c>
      <c r="C56" s="85"/>
      <c r="D56" s="24">
        <f>SUM(D49:D54)</f>
        <v>291394</v>
      </c>
      <c r="E56" s="24">
        <v>294496</v>
      </c>
      <c r="F56" s="24">
        <v>295106</v>
      </c>
      <c r="G56" s="24">
        <v>295138</v>
      </c>
      <c r="H56" s="24">
        <f>SUM(H49:H54)</f>
        <v>303789</v>
      </c>
      <c r="I56" s="24">
        <f>SUM(I49:I54)</f>
        <v>339175</v>
      </c>
      <c r="J56" s="24">
        <v>294003</v>
      </c>
      <c r="K56" s="24"/>
    </row>
    <row r="57" spans="1:11" ht="12" customHeight="1">
      <c r="A57" s="131"/>
      <c r="D57" s="330"/>
      <c r="E57" s="23"/>
      <c r="F57" s="330"/>
      <c r="G57" s="330"/>
      <c r="H57" s="330"/>
      <c r="I57" s="23"/>
      <c r="J57" s="330"/>
      <c r="K57" s="330"/>
    </row>
    <row r="58" spans="1:11" ht="12" customHeight="1">
      <c r="A58" s="132" t="s">
        <v>56</v>
      </c>
      <c r="B58" s="84"/>
      <c r="C58" s="84"/>
      <c r="D58" s="24">
        <f>SUM(D45+D56)</f>
        <v>613752</v>
      </c>
      <c r="E58" s="24">
        <v>617429</v>
      </c>
      <c r="F58" s="24">
        <v>599723</v>
      </c>
      <c r="G58" s="24">
        <v>596716</v>
      </c>
      <c r="H58" s="24">
        <f>SUM(H45+H56)</f>
        <v>584429</v>
      </c>
      <c r="I58" s="24">
        <f>SUM(I45+I56)</f>
        <v>676269</v>
      </c>
      <c r="J58" s="24">
        <v>660007</v>
      </c>
      <c r="K58" s="24"/>
    </row>
    <row r="59" spans="1:11" ht="12" customHeight="1">
      <c r="A59" s="125"/>
      <c r="B59" s="8"/>
      <c r="C59" s="8"/>
      <c r="D59" s="330"/>
      <c r="E59" s="23"/>
      <c r="F59" s="330"/>
      <c r="G59" s="330"/>
      <c r="H59" s="330"/>
      <c r="I59" s="23"/>
      <c r="J59" s="330"/>
      <c r="K59" s="330"/>
    </row>
    <row r="60" spans="1:11" ht="12" customHeight="1">
      <c r="A60" s="124" t="s">
        <v>57</v>
      </c>
      <c r="B60" s="8"/>
      <c r="C60" s="8"/>
      <c r="D60" s="330"/>
      <c r="E60" s="23"/>
      <c r="F60" s="330"/>
      <c r="G60" s="330"/>
      <c r="H60" s="330"/>
      <c r="I60" s="23"/>
      <c r="J60" s="330"/>
      <c r="K60" s="330"/>
    </row>
    <row r="61" spans="1:11" ht="12" customHeight="1">
      <c r="A61" s="125"/>
      <c r="B61" s="8"/>
      <c r="C61" s="8"/>
      <c r="D61" s="330"/>
      <c r="E61" s="23"/>
      <c r="F61" s="330"/>
      <c r="G61" s="330"/>
      <c r="H61" s="330"/>
      <c r="I61" s="23"/>
      <c r="J61" s="330"/>
      <c r="K61" s="330"/>
    </row>
    <row r="62" spans="1:11" ht="12" customHeight="1">
      <c r="A62" s="125"/>
      <c r="B62" s="7" t="s">
        <v>58</v>
      </c>
      <c r="C62" s="8"/>
      <c r="D62" s="330"/>
      <c r="E62" s="23"/>
      <c r="F62" s="330"/>
      <c r="G62" s="330"/>
      <c r="H62" s="330"/>
      <c r="I62" s="23"/>
      <c r="J62" s="330"/>
      <c r="K62" s="330"/>
    </row>
    <row r="63" spans="1:11" ht="12" customHeight="1">
      <c r="A63" s="125"/>
      <c r="B63" s="8"/>
      <c r="C63" s="8" t="s">
        <v>59</v>
      </c>
      <c r="D63" s="330">
        <v>104275</v>
      </c>
      <c r="E63" s="23">
        <v>104275</v>
      </c>
      <c r="F63" s="330">
        <v>104275</v>
      </c>
      <c r="G63" s="330">
        <v>104275</v>
      </c>
      <c r="H63" s="330">
        <v>104275</v>
      </c>
      <c r="I63" s="23">
        <v>104275</v>
      </c>
      <c r="J63" s="330">
        <v>104275</v>
      </c>
      <c r="K63" s="330"/>
    </row>
    <row r="64" spans="1:11" ht="12" customHeight="1">
      <c r="A64" s="125"/>
      <c r="B64" s="8"/>
      <c r="C64" s="8" t="s">
        <v>60</v>
      </c>
      <c r="D64" s="330">
        <v>27263</v>
      </c>
      <c r="E64" s="23">
        <v>27263</v>
      </c>
      <c r="F64" s="330">
        <v>27264</v>
      </c>
      <c r="G64" s="330">
        <v>27379</v>
      </c>
      <c r="H64" s="330">
        <v>27379</v>
      </c>
      <c r="I64" s="23">
        <v>27379</v>
      </c>
      <c r="J64" s="330">
        <v>27379</v>
      </c>
      <c r="K64" s="330"/>
    </row>
    <row r="65" spans="1:11" ht="12" customHeight="1">
      <c r="A65" s="125"/>
      <c r="B65" s="8"/>
      <c r="C65" s="8" t="s">
        <v>61</v>
      </c>
      <c r="D65" s="330">
        <v>-3991</v>
      </c>
      <c r="E65" s="23">
        <v>-3991</v>
      </c>
      <c r="F65" s="330">
        <v>-3991</v>
      </c>
      <c r="G65" s="330">
        <v>-3991</v>
      </c>
      <c r="H65" s="330">
        <v>-3991</v>
      </c>
      <c r="I65" s="23">
        <v>-9209</v>
      </c>
      <c r="J65" s="330">
        <v>-9209</v>
      </c>
      <c r="K65" s="330"/>
    </row>
    <row r="66" spans="1:11" ht="12" customHeight="1">
      <c r="A66" s="125"/>
      <c r="B66" s="8"/>
      <c r="C66" s="8" t="s">
        <v>62</v>
      </c>
      <c r="D66" s="330">
        <v>432407</v>
      </c>
      <c r="E66" s="23">
        <v>419727</v>
      </c>
      <c r="F66" s="330">
        <v>431558</v>
      </c>
      <c r="G66" s="330">
        <v>444278</v>
      </c>
      <c r="H66" s="330">
        <v>442685</v>
      </c>
      <c r="I66" s="23">
        <v>432373</v>
      </c>
      <c r="J66" s="330">
        <v>450977</v>
      </c>
      <c r="K66" s="330"/>
    </row>
    <row r="67" spans="1:11" ht="12" customHeight="1">
      <c r="A67" s="126"/>
      <c r="B67" s="9"/>
      <c r="C67" s="9" t="s">
        <v>63</v>
      </c>
      <c r="D67" s="331">
        <v>23438</v>
      </c>
      <c r="E67" s="127">
        <v>23832</v>
      </c>
      <c r="F67" s="331">
        <v>25672</v>
      </c>
      <c r="G67" s="331">
        <v>25047</v>
      </c>
      <c r="H67" s="331">
        <v>29408</v>
      </c>
      <c r="I67" s="127">
        <v>28981</v>
      </c>
      <c r="J67" s="331">
        <v>30291</v>
      </c>
      <c r="K67" s="331"/>
    </row>
    <row r="68" spans="1:11" ht="12" customHeight="1">
      <c r="A68" s="125"/>
      <c r="B68" s="7" t="s">
        <v>64</v>
      </c>
      <c r="C68" s="8"/>
      <c r="D68" s="330">
        <f>SUM(D63:D67)</f>
        <v>583392</v>
      </c>
      <c r="E68" s="23">
        <v>571106</v>
      </c>
      <c r="F68" s="330">
        <v>584778</v>
      </c>
      <c r="G68" s="330">
        <f>SUM(G63:G67)</f>
        <v>596988</v>
      </c>
      <c r="H68" s="330">
        <f>SUM(H63:H67)</f>
        <v>599756</v>
      </c>
      <c r="I68" s="23">
        <f>SUM(I63:I67)</f>
        <v>583799</v>
      </c>
      <c r="J68" s="330">
        <v>603713</v>
      </c>
      <c r="K68" s="330"/>
    </row>
    <row r="69" spans="1:11" ht="12" customHeight="1">
      <c r="A69" s="126"/>
      <c r="B69" s="10" t="s">
        <v>65</v>
      </c>
      <c r="C69" s="10"/>
      <c r="D69" s="331">
        <v>35212</v>
      </c>
      <c r="E69" s="127">
        <v>32877</v>
      </c>
      <c r="F69" s="331">
        <v>35391</v>
      </c>
      <c r="G69" s="331">
        <v>35166</v>
      </c>
      <c r="H69" s="331">
        <v>38889</v>
      </c>
      <c r="I69" s="127">
        <v>35813</v>
      </c>
      <c r="J69" s="331">
        <v>37797</v>
      </c>
      <c r="K69" s="331"/>
    </row>
    <row r="70" spans="1:11" ht="12" customHeight="1">
      <c r="A70" s="132" t="s">
        <v>66</v>
      </c>
      <c r="B70" s="85"/>
      <c r="C70" s="84"/>
      <c r="D70" s="24">
        <f>SUM(D68:D69)</f>
        <v>618604</v>
      </c>
      <c r="E70" s="24">
        <v>603983</v>
      </c>
      <c r="F70" s="24">
        <v>620169</v>
      </c>
      <c r="G70" s="24">
        <f>SUM(G68:G69)</f>
        <v>632154</v>
      </c>
      <c r="H70" s="24">
        <f>SUM(H68:H69)</f>
        <v>638645</v>
      </c>
      <c r="I70" s="24">
        <f>SUM(I68:I69)</f>
        <v>619612</v>
      </c>
      <c r="J70" s="24">
        <v>641510</v>
      </c>
      <c r="K70" s="24"/>
    </row>
    <row r="71" spans="1:11" ht="12" customHeight="1">
      <c r="A71" s="125"/>
      <c r="B71" s="8"/>
      <c r="C71" s="8"/>
      <c r="D71" s="330"/>
      <c r="E71" s="23"/>
      <c r="F71" s="330"/>
      <c r="G71" s="330"/>
      <c r="H71" s="330"/>
      <c r="I71" s="23"/>
      <c r="J71" s="330"/>
      <c r="K71" s="330"/>
    </row>
    <row r="72" spans="1:11" ht="12" customHeight="1" thickBot="1">
      <c r="A72" s="129" t="s">
        <v>67</v>
      </c>
      <c r="B72" s="13"/>
      <c r="C72" s="13"/>
      <c r="D72" s="26">
        <f>SUM(D58+D70)</f>
        <v>1232356</v>
      </c>
      <c r="E72" s="26">
        <v>1221412</v>
      </c>
      <c r="F72" s="26">
        <v>1219892</v>
      </c>
      <c r="G72" s="26">
        <f>SUM(G58+G70)</f>
        <v>1228870</v>
      </c>
      <c r="H72" s="26">
        <f>SUM(H58+H70)</f>
        <v>1223074</v>
      </c>
      <c r="I72" s="26">
        <f>SUM(I58+I70)</f>
        <v>1295881</v>
      </c>
      <c r="J72" s="26">
        <v>1301517</v>
      </c>
      <c r="K72" s="26"/>
    </row>
    <row r="73" spans="1:11" ht="14" thickTop="1"/>
    <row r="74" spans="1:11" ht="13.5" customHeight="1">
      <c r="A74" s="11"/>
      <c r="D74" s="258"/>
      <c r="H74" s="258"/>
    </row>
    <row r="76" spans="1:11" ht="13">
      <c r="A76" s="392"/>
      <c r="B76" s="392"/>
      <c r="C76" s="392"/>
    </row>
    <row r="77" spans="1:11" ht="13">
      <c r="A77" s="392"/>
      <c r="B77" s="392"/>
      <c r="C77" s="392"/>
    </row>
    <row r="78" spans="1:11" ht="13">
      <c r="A78" s="392"/>
      <c r="B78" s="392"/>
      <c r="C78" s="392"/>
    </row>
    <row r="79" spans="1:11" ht="13">
      <c r="A79" s="392"/>
      <c r="B79" s="392"/>
      <c r="C79" s="392"/>
    </row>
  </sheetData>
  <mergeCells count="3">
    <mergeCell ref="D1:G2"/>
    <mergeCell ref="A76:C79"/>
    <mergeCell ref="H1:K2"/>
  </mergeCells>
  <pageMargins left="0.74803149606299213" right="0.74803149606299213" top="0.59055118110236227" bottom="0.59055118110236227" header="0.51181102362204722" footer="0.51181102362204722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49"/>
  <sheetViews>
    <sheetView showGridLines="0" zoomScaleNormal="10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L12" sqref="L12"/>
    </sheetView>
  </sheetViews>
  <sheetFormatPr defaultColWidth="12.54296875" defaultRowHeight="12" customHeight="1"/>
  <cols>
    <col min="1" max="2" width="3.54296875" style="16" customWidth="1"/>
    <col min="3" max="3" width="53.1796875" style="16" customWidth="1"/>
    <col min="4" max="5" width="12.54296875" style="2" customWidth="1"/>
    <col min="6" max="16384" width="12.54296875" style="2"/>
  </cols>
  <sheetData>
    <row r="1" spans="1:11" ht="12" customHeight="1">
      <c r="A1" s="133" t="s">
        <v>0</v>
      </c>
      <c r="B1" s="134"/>
      <c r="C1" s="134"/>
      <c r="D1" s="393">
        <v>2019</v>
      </c>
      <c r="E1" s="387"/>
      <c r="F1" s="387"/>
      <c r="G1" s="388"/>
      <c r="H1" s="393">
        <v>2020</v>
      </c>
      <c r="I1" s="387"/>
      <c r="J1" s="387"/>
      <c r="K1" s="388"/>
    </row>
    <row r="2" spans="1:11" ht="15" customHeight="1" thickBot="1">
      <c r="A2" s="135" t="s">
        <v>68</v>
      </c>
      <c r="B2" s="14"/>
      <c r="C2" s="14"/>
      <c r="D2" s="389"/>
      <c r="E2" s="390"/>
      <c r="F2" s="390"/>
      <c r="G2" s="391"/>
      <c r="H2" s="389"/>
      <c r="I2" s="390"/>
      <c r="J2" s="390"/>
      <c r="K2" s="391"/>
    </row>
    <row r="3" spans="1:11" ht="12" customHeight="1">
      <c r="A3" s="136" t="s">
        <v>5</v>
      </c>
      <c r="B3" s="15"/>
      <c r="C3" s="15"/>
      <c r="D3" s="141" t="s">
        <v>3</v>
      </c>
      <c r="E3" s="49" t="s">
        <v>26</v>
      </c>
      <c r="F3" s="49" t="s">
        <v>4</v>
      </c>
      <c r="G3" s="49" t="s">
        <v>107</v>
      </c>
      <c r="H3" s="141" t="s">
        <v>3</v>
      </c>
      <c r="I3" s="49" t="s">
        <v>26</v>
      </c>
      <c r="J3" s="49" t="s">
        <v>4</v>
      </c>
      <c r="K3" s="49" t="s">
        <v>107</v>
      </c>
    </row>
    <row r="4" spans="1:11" ht="12" customHeight="1">
      <c r="A4" s="137"/>
      <c r="C4" s="17"/>
      <c r="D4" s="340"/>
      <c r="E4" s="340"/>
      <c r="F4" s="261"/>
      <c r="G4" s="333"/>
      <c r="H4" s="340"/>
      <c r="I4" s="340"/>
      <c r="J4" s="261"/>
      <c r="K4" s="333"/>
    </row>
    <row r="5" spans="1:11" ht="12" customHeight="1">
      <c r="A5" s="138" t="s">
        <v>69</v>
      </c>
      <c r="C5" s="17"/>
      <c r="D5" s="333"/>
      <c r="E5" s="333"/>
      <c r="F5" s="261"/>
      <c r="G5" s="333"/>
      <c r="H5" s="333"/>
      <c r="I5" s="333"/>
      <c r="J5" s="261"/>
      <c r="K5" s="333"/>
    </row>
    <row r="6" spans="1:11" ht="12" customHeight="1">
      <c r="A6" s="137"/>
      <c r="C6" s="17"/>
      <c r="D6" s="333"/>
      <c r="E6" s="333"/>
      <c r="F6" s="261"/>
      <c r="G6" s="333"/>
      <c r="H6" s="333"/>
      <c r="I6" s="333"/>
      <c r="J6" s="261"/>
      <c r="K6" s="333"/>
    </row>
    <row r="7" spans="1:11" ht="12" customHeight="1">
      <c r="A7" s="137"/>
      <c r="C7" s="16" t="s">
        <v>23</v>
      </c>
      <c r="D7" s="289">
        <v>3982</v>
      </c>
      <c r="E7" s="289">
        <v>18483</v>
      </c>
      <c r="F7" s="262">
        <v>31527</v>
      </c>
      <c r="G7" s="289">
        <v>44512</v>
      </c>
      <c r="H7" s="289">
        <v>-812</v>
      </c>
      <c r="I7" s="289">
        <v>10669</v>
      </c>
      <c r="J7" s="262">
        <v>30352</v>
      </c>
      <c r="K7" s="289"/>
    </row>
    <row r="8" spans="1:11" ht="12" customHeight="1">
      <c r="A8" s="137"/>
      <c r="C8" s="16" t="s">
        <v>14</v>
      </c>
      <c r="D8" s="289">
        <v>33786</v>
      </c>
      <c r="E8" s="289">
        <v>65943</v>
      </c>
      <c r="F8" s="262">
        <v>99726</v>
      </c>
      <c r="G8" s="289">
        <v>137382</v>
      </c>
      <c r="H8" s="289">
        <v>33678</v>
      </c>
      <c r="I8" s="289">
        <v>69020</v>
      </c>
      <c r="J8" s="262">
        <v>104372</v>
      </c>
      <c r="K8" s="289"/>
    </row>
    <row r="9" spans="1:11" ht="12" customHeight="1">
      <c r="A9" s="137"/>
      <c r="C9" s="16" t="s">
        <v>22</v>
      </c>
      <c r="D9" s="289">
        <v>3079</v>
      </c>
      <c r="E9" s="289">
        <v>6936</v>
      </c>
      <c r="F9" s="262">
        <v>10831</v>
      </c>
      <c r="G9" s="289">
        <v>14633</v>
      </c>
      <c r="H9" s="289">
        <v>2500</v>
      </c>
      <c r="I9" s="289">
        <v>6358</v>
      </c>
      <c r="J9" s="262">
        <v>10859</v>
      </c>
      <c r="K9" s="289"/>
    </row>
    <row r="10" spans="1:11" ht="12" customHeight="1">
      <c r="A10" s="137"/>
      <c r="C10" s="16" t="s">
        <v>19</v>
      </c>
      <c r="D10" s="289">
        <v>5625</v>
      </c>
      <c r="E10" s="289">
        <v>12156</v>
      </c>
      <c r="F10" s="262">
        <v>21023</v>
      </c>
      <c r="G10" s="289">
        <v>24125</v>
      </c>
      <c r="H10" s="289">
        <v>10969</v>
      </c>
      <c r="I10" s="289">
        <v>16415</v>
      </c>
      <c r="J10" s="262">
        <v>17616</v>
      </c>
      <c r="K10" s="289"/>
    </row>
    <row r="11" spans="1:11" ht="12" customHeight="1">
      <c r="A11" s="137"/>
      <c r="C11" s="16" t="s">
        <v>169</v>
      </c>
      <c r="D11" s="289">
        <v>-100</v>
      </c>
      <c r="E11" s="289">
        <v>-215</v>
      </c>
      <c r="F11" s="262">
        <v>-178</v>
      </c>
      <c r="G11" s="289">
        <v>-90</v>
      </c>
      <c r="H11" s="289">
        <v>66</v>
      </c>
      <c r="I11" s="289">
        <v>66</v>
      </c>
      <c r="J11" s="262">
        <v>66</v>
      </c>
      <c r="K11" s="289"/>
    </row>
    <row r="12" spans="1:11" ht="12" customHeight="1">
      <c r="A12" s="137"/>
      <c r="C12" s="16" t="s">
        <v>108</v>
      </c>
      <c r="D12" s="289">
        <v>10731</v>
      </c>
      <c r="E12" s="289">
        <v>8552</v>
      </c>
      <c r="F12" s="262">
        <v>12515</v>
      </c>
      <c r="G12" s="289">
        <v>-392</v>
      </c>
      <c r="H12" s="289">
        <v>15527</v>
      </c>
      <c r="I12" s="289">
        <v>28452</v>
      </c>
      <c r="J12" s="262">
        <v>26579</v>
      </c>
      <c r="K12" s="289"/>
    </row>
    <row r="13" spans="1:11" ht="12" customHeight="1">
      <c r="A13" s="137"/>
      <c r="C13" s="16" t="s">
        <v>109</v>
      </c>
      <c r="D13" s="289">
        <v>865</v>
      </c>
      <c r="E13" s="289">
        <v>-1425</v>
      </c>
      <c r="F13" s="262">
        <v>-1375</v>
      </c>
      <c r="G13" s="289">
        <v>150</v>
      </c>
      <c r="H13" s="289">
        <v>64</v>
      </c>
      <c r="I13" s="289">
        <v>-1290</v>
      </c>
      <c r="J13" s="262">
        <v>204</v>
      </c>
      <c r="K13" s="289"/>
    </row>
    <row r="14" spans="1:11" ht="12" customHeight="1">
      <c r="A14" s="137"/>
      <c r="C14" s="16" t="s">
        <v>110</v>
      </c>
      <c r="D14" s="289">
        <v>-48559</v>
      </c>
      <c r="E14" s="289">
        <v>-50810</v>
      </c>
      <c r="F14" s="262">
        <v>-52125</v>
      </c>
      <c r="G14" s="289">
        <v>-20107</v>
      </c>
      <c r="H14" s="289">
        <v>-36304</v>
      </c>
      <c r="I14" s="289">
        <v>-43778</v>
      </c>
      <c r="J14" s="262">
        <v>-33807</v>
      </c>
      <c r="K14" s="289"/>
    </row>
    <row r="15" spans="1:11" ht="12" customHeight="1">
      <c r="A15" s="137"/>
      <c r="C15" s="16" t="s">
        <v>70</v>
      </c>
      <c r="D15" s="289">
        <v>-4187</v>
      </c>
      <c r="E15" s="289">
        <v>-5317</v>
      </c>
      <c r="F15" s="262">
        <v>-10818</v>
      </c>
      <c r="G15" s="289">
        <v>-12560</v>
      </c>
      <c r="H15" s="289">
        <v>-5142</v>
      </c>
      <c r="I15" s="289">
        <v>-6451</v>
      </c>
      <c r="J15" s="262">
        <v>-11572</v>
      </c>
      <c r="K15" s="289"/>
    </row>
    <row r="16" spans="1:11" ht="12" customHeight="1">
      <c r="A16" s="137"/>
      <c r="C16" s="16" t="s">
        <v>71</v>
      </c>
      <c r="D16" s="289">
        <v>-7298</v>
      </c>
      <c r="E16" s="289">
        <v>-11126</v>
      </c>
      <c r="F16" s="262">
        <v>-16973</v>
      </c>
      <c r="G16" s="289">
        <f>SUM(-22931+442)</f>
        <v>-22489</v>
      </c>
      <c r="H16" s="289">
        <v>-5740</v>
      </c>
      <c r="I16" s="289">
        <f>SUM(51-9888)</f>
        <v>-9837</v>
      </c>
      <c r="J16" s="262">
        <f>SUM(51-16025)</f>
        <v>-15974</v>
      </c>
      <c r="K16" s="289"/>
    </row>
    <row r="17" spans="1:11" ht="12" customHeight="1">
      <c r="A17" s="137"/>
      <c r="C17" s="16" t="s">
        <v>72</v>
      </c>
      <c r="D17" s="289">
        <v>86</v>
      </c>
      <c r="E17" s="289">
        <v>187</v>
      </c>
      <c r="F17" s="262">
        <v>270</v>
      </c>
      <c r="G17" s="289">
        <v>353</v>
      </c>
      <c r="H17" s="289">
        <v>67</v>
      </c>
      <c r="I17" s="289">
        <v>134</v>
      </c>
      <c r="J17" s="262">
        <v>192</v>
      </c>
      <c r="K17" s="289"/>
    </row>
    <row r="18" spans="1:11" ht="12" customHeight="1">
      <c r="A18" s="139"/>
      <c r="B18" s="27"/>
      <c r="C18" s="27" t="s">
        <v>73</v>
      </c>
      <c r="D18" s="289">
        <v>494</v>
      </c>
      <c r="E18" s="289">
        <v>-514</v>
      </c>
      <c r="F18" s="262">
        <v>-1014</v>
      </c>
      <c r="G18" s="289">
        <v>-3149</v>
      </c>
      <c r="H18" s="289">
        <v>-2159</v>
      </c>
      <c r="I18" s="289">
        <v>-2054</v>
      </c>
      <c r="J18" s="262">
        <v>-2072</v>
      </c>
      <c r="K18" s="289"/>
    </row>
    <row r="19" spans="1:11" ht="12" customHeight="1">
      <c r="A19" s="140"/>
      <c r="B19" s="224" t="s">
        <v>165</v>
      </c>
      <c r="C19" s="225"/>
      <c r="D19" s="274">
        <f t="shared" ref="D19:E19" si="0">SUM(D7:D18)</f>
        <v>-1496</v>
      </c>
      <c r="E19" s="274">
        <f t="shared" si="0"/>
        <v>42850</v>
      </c>
      <c r="F19" s="274">
        <v>93409</v>
      </c>
      <c r="G19" s="274">
        <f t="shared" ref="G19" si="1">SUM(G7:G18)</f>
        <v>162368</v>
      </c>
      <c r="H19" s="274">
        <f>SUM(H7:H18)</f>
        <v>12714</v>
      </c>
      <c r="I19" s="274">
        <f>SUM(I7:I18)</f>
        <v>67704</v>
      </c>
      <c r="J19" s="274">
        <f>SUM(J7:J18)</f>
        <v>126815</v>
      </c>
      <c r="K19" s="274"/>
    </row>
    <row r="20" spans="1:11" s="105" customFormat="1" ht="12" customHeight="1">
      <c r="A20" s="221"/>
      <c r="B20" s="177"/>
      <c r="C20" s="177"/>
      <c r="D20" s="334"/>
      <c r="E20" s="334"/>
      <c r="F20" s="262"/>
      <c r="G20" s="334"/>
      <c r="H20" s="334"/>
      <c r="I20" s="334"/>
      <c r="J20" s="262"/>
      <c r="K20" s="334"/>
    </row>
    <row r="21" spans="1:11" ht="12" customHeight="1">
      <c r="A21" s="138" t="s">
        <v>74</v>
      </c>
      <c r="D21" s="334"/>
      <c r="E21" s="334"/>
      <c r="F21" s="262"/>
      <c r="G21" s="334"/>
      <c r="H21" s="334"/>
      <c r="I21" s="334"/>
      <c r="J21" s="262"/>
      <c r="K21" s="334"/>
    </row>
    <row r="22" spans="1:11" ht="12" customHeight="1">
      <c r="A22" s="137"/>
      <c r="C22" s="17"/>
      <c r="D22" s="334"/>
      <c r="E22" s="334"/>
      <c r="F22" s="337"/>
      <c r="G22" s="334"/>
      <c r="H22" s="334"/>
      <c r="I22" s="334"/>
      <c r="J22" s="337"/>
      <c r="K22" s="334"/>
    </row>
    <row r="23" spans="1:11" ht="12" customHeight="1">
      <c r="A23" s="137"/>
      <c r="C23" s="16" t="s">
        <v>75</v>
      </c>
      <c r="D23" s="289">
        <v>-22591</v>
      </c>
      <c r="E23" s="289">
        <v>-46613</v>
      </c>
      <c r="F23" s="262">
        <v>-76489</v>
      </c>
      <c r="G23" s="289">
        <v>-112520</v>
      </c>
      <c r="H23" s="289">
        <v>-23575</v>
      </c>
      <c r="I23" s="289">
        <v>-146640</v>
      </c>
      <c r="J23" s="262">
        <v>-178861</v>
      </c>
      <c r="K23" s="289"/>
    </row>
    <row r="24" spans="1:11" ht="12" customHeight="1">
      <c r="A24" s="137"/>
      <c r="C24" s="16" t="s">
        <v>172</v>
      </c>
      <c r="D24" s="289">
        <v>-1462</v>
      </c>
      <c r="E24" s="289">
        <v>1574</v>
      </c>
      <c r="F24" s="262">
        <v>9901</v>
      </c>
      <c r="G24" s="289">
        <v>14863</v>
      </c>
      <c r="H24" s="289">
        <v>-2198</v>
      </c>
      <c r="I24" s="289">
        <v>39418</v>
      </c>
      <c r="J24" s="262">
        <v>46903</v>
      </c>
      <c r="K24" s="289"/>
    </row>
    <row r="25" spans="1:11" ht="12" customHeight="1">
      <c r="A25" s="137"/>
      <c r="C25" s="16" t="s">
        <v>76</v>
      </c>
      <c r="D25" s="289">
        <v>-742</v>
      </c>
      <c r="E25" s="289">
        <v>-972</v>
      </c>
      <c r="F25" s="262">
        <v>-1262</v>
      </c>
      <c r="G25" s="289">
        <v>-1447</v>
      </c>
      <c r="H25" s="289">
        <v>-194</v>
      </c>
      <c r="I25" s="289">
        <v>-323</v>
      </c>
      <c r="J25" s="262">
        <v>-567</v>
      </c>
      <c r="K25" s="289"/>
    </row>
    <row r="26" spans="1:11" ht="12" customHeight="1">
      <c r="A26" s="137"/>
      <c r="C26" s="17" t="s">
        <v>77</v>
      </c>
      <c r="D26" s="289">
        <v>0</v>
      </c>
      <c r="E26" s="289">
        <v>0</v>
      </c>
      <c r="F26" s="262">
        <v>0</v>
      </c>
      <c r="G26" s="289">
        <v>0</v>
      </c>
      <c r="H26" s="289">
        <v>0</v>
      </c>
      <c r="I26" s="289">
        <v>0</v>
      </c>
      <c r="J26" s="262">
        <v>0</v>
      </c>
      <c r="K26" s="289"/>
    </row>
    <row r="27" spans="1:11" ht="12" customHeight="1">
      <c r="A27" s="137"/>
      <c r="C27" s="16" t="s">
        <v>78</v>
      </c>
      <c r="D27" s="289">
        <v>-2742</v>
      </c>
      <c r="E27" s="289">
        <v>-1701</v>
      </c>
      <c r="F27" s="262">
        <v>4294</v>
      </c>
      <c r="G27" s="289">
        <v>4816</v>
      </c>
      <c r="H27" s="289">
        <v>-984</v>
      </c>
      <c r="I27" s="289">
        <v>-2075</v>
      </c>
      <c r="J27" s="262">
        <v>-199</v>
      </c>
      <c r="K27" s="289"/>
    </row>
    <row r="28" spans="1:11" ht="12" customHeight="1">
      <c r="A28" s="137"/>
      <c r="C28" s="16" t="s">
        <v>79</v>
      </c>
      <c r="D28" s="289">
        <v>0</v>
      </c>
      <c r="E28" s="289">
        <v>0</v>
      </c>
      <c r="F28" s="262">
        <v>0</v>
      </c>
      <c r="G28" s="289">
        <v>0</v>
      </c>
      <c r="H28" s="289">
        <v>0</v>
      </c>
      <c r="I28" s="289">
        <v>0</v>
      </c>
      <c r="J28" s="262">
        <v>0</v>
      </c>
      <c r="K28" s="289"/>
    </row>
    <row r="29" spans="1:11" ht="12" customHeight="1">
      <c r="A29" s="137"/>
      <c r="C29" s="16" t="s">
        <v>80</v>
      </c>
      <c r="D29" s="289">
        <v>3810</v>
      </c>
      <c r="E29" s="289">
        <v>4038</v>
      </c>
      <c r="F29" s="262">
        <v>4693</v>
      </c>
      <c r="G29" s="289">
        <v>9352</v>
      </c>
      <c r="H29" s="289">
        <v>256</v>
      </c>
      <c r="I29" s="289">
        <v>594</v>
      </c>
      <c r="J29" s="262">
        <v>1407</v>
      </c>
      <c r="K29" s="289"/>
    </row>
    <row r="30" spans="1:11" ht="12" customHeight="1">
      <c r="A30" s="139"/>
      <c r="B30" s="27"/>
      <c r="C30" s="27" t="s">
        <v>132</v>
      </c>
      <c r="D30" s="335">
        <v>0</v>
      </c>
      <c r="E30" s="335">
        <v>0</v>
      </c>
      <c r="F30" s="263">
        <v>0</v>
      </c>
      <c r="G30" s="335">
        <v>0</v>
      </c>
      <c r="H30" s="335">
        <v>0</v>
      </c>
      <c r="I30" s="335">
        <v>0</v>
      </c>
      <c r="J30" s="263">
        <v>0</v>
      </c>
      <c r="K30" s="335"/>
    </row>
    <row r="31" spans="1:11" ht="12" customHeight="1">
      <c r="A31" s="140"/>
      <c r="B31" s="224" t="s">
        <v>166</v>
      </c>
      <c r="C31" s="273"/>
      <c r="D31" s="28">
        <f t="shared" ref="D31:E31" si="2">SUM(D23:D30)</f>
        <v>-23727</v>
      </c>
      <c r="E31" s="28">
        <f t="shared" si="2"/>
        <v>-43674</v>
      </c>
      <c r="F31" s="28">
        <v>-58863</v>
      </c>
      <c r="G31" s="28">
        <f>SUM(G23:G30)</f>
        <v>-84936</v>
      </c>
      <c r="H31" s="28">
        <f>SUM(H23:H30)</f>
        <v>-26695</v>
      </c>
      <c r="I31" s="28">
        <f>SUM(I23:I30)</f>
        <v>-109026</v>
      </c>
      <c r="J31" s="28">
        <f>SUM(J23:J30)</f>
        <v>-131317</v>
      </c>
      <c r="K31" s="28"/>
    </row>
    <row r="32" spans="1:11" ht="12" customHeight="1">
      <c r="A32" s="137"/>
      <c r="B32" s="182"/>
      <c r="C32" s="182"/>
      <c r="D32" s="334"/>
      <c r="E32" s="334"/>
      <c r="F32" s="262"/>
      <c r="G32" s="334"/>
      <c r="H32" s="334"/>
      <c r="I32" s="334"/>
      <c r="J32" s="262"/>
      <c r="K32" s="334"/>
    </row>
    <row r="33" spans="1:11" ht="12" customHeight="1">
      <c r="A33" s="138" t="s">
        <v>81</v>
      </c>
      <c r="D33" s="334"/>
      <c r="E33" s="334"/>
      <c r="F33" s="262"/>
      <c r="G33" s="334"/>
      <c r="H33" s="334"/>
      <c r="I33" s="334"/>
      <c r="J33" s="262"/>
      <c r="K33" s="334"/>
    </row>
    <row r="34" spans="1:11" ht="12" customHeight="1">
      <c r="A34" s="137"/>
      <c r="D34" s="334"/>
      <c r="E34" s="334"/>
      <c r="F34" s="262"/>
      <c r="G34" s="334"/>
      <c r="H34" s="334"/>
      <c r="I34" s="334"/>
      <c r="J34" s="262"/>
      <c r="K34" s="334"/>
    </row>
    <row r="35" spans="1:11" ht="12" customHeight="1">
      <c r="A35" s="137"/>
      <c r="C35" s="19" t="s">
        <v>82</v>
      </c>
      <c r="D35" s="289">
        <v>0</v>
      </c>
      <c r="E35" s="289">
        <v>-26083</v>
      </c>
      <c r="F35" s="262">
        <v>-29723</v>
      </c>
      <c r="G35" s="289">
        <v>-29725</v>
      </c>
      <c r="H35" s="289">
        <v>-1</v>
      </c>
      <c r="I35" s="289">
        <v>-21048</v>
      </c>
      <c r="J35" s="262">
        <v>-24515</v>
      </c>
      <c r="K35" s="289"/>
    </row>
    <row r="36" spans="1:11" ht="12" customHeight="1">
      <c r="A36" s="137"/>
      <c r="C36" s="19" t="s">
        <v>83</v>
      </c>
      <c r="D36" s="289">
        <v>30687</v>
      </c>
      <c r="E36" s="289">
        <v>35053</v>
      </c>
      <c r="F36" s="262">
        <v>10517</v>
      </c>
      <c r="G36" s="289">
        <v>-23151</v>
      </c>
      <c r="H36" s="289">
        <v>18576</v>
      </c>
      <c r="I36" s="289">
        <v>79937</v>
      </c>
      <c r="J36" s="262">
        <v>48139</v>
      </c>
      <c r="K36" s="289"/>
    </row>
    <row r="37" spans="1:11" ht="12" customHeight="1">
      <c r="A37" s="137"/>
      <c r="C37" s="19" t="s">
        <v>122</v>
      </c>
      <c r="D37" s="289">
        <v>-3399</v>
      </c>
      <c r="E37" s="289">
        <v>-8014</v>
      </c>
      <c r="F37" s="262">
        <v>-13373</v>
      </c>
      <c r="G37" s="289">
        <v>-18560</v>
      </c>
      <c r="H37" s="289">
        <v>-5344</v>
      </c>
      <c r="I37" s="289">
        <v>-11575</v>
      </c>
      <c r="J37" s="262">
        <v>-17066</v>
      </c>
      <c r="K37" s="289"/>
    </row>
    <row r="38" spans="1:11" ht="12" customHeight="1">
      <c r="A38" s="139"/>
      <c r="B38" s="27"/>
      <c r="C38" s="27" t="s">
        <v>148</v>
      </c>
      <c r="D38" s="335">
        <v>0</v>
      </c>
      <c r="E38" s="335">
        <v>0</v>
      </c>
      <c r="F38" s="263">
        <v>0</v>
      </c>
      <c r="G38" s="335">
        <v>0</v>
      </c>
      <c r="H38" s="335">
        <v>0</v>
      </c>
      <c r="I38" s="335">
        <v>-5218</v>
      </c>
      <c r="J38" s="263">
        <v>-5218</v>
      </c>
      <c r="K38" s="335"/>
    </row>
    <row r="39" spans="1:11" ht="12" customHeight="1">
      <c r="A39" s="140"/>
      <c r="B39" s="224" t="s">
        <v>167</v>
      </c>
      <c r="C39" s="18"/>
      <c r="D39" s="28">
        <f t="shared" ref="D39:E39" si="3">SUM(D35:D38)</f>
        <v>27288</v>
      </c>
      <c r="E39" s="28">
        <f t="shared" si="3"/>
        <v>956</v>
      </c>
      <c r="F39" s="28">
        <v>-32579</v>
      </c>
      <c r="G39" s="28">
        <f t="shared" ref="G39" si="4">SUM(G35:G38)</f>
        <v>-71436</v>
      </c>
      <c r="H39" s="28">
        <f t="shared" ref="H39" si="5">SUM(H35:H38)</f>
        <v>13231</v>
      </c>
      <c r="I39" s="28">
        <f>SUM(I35:I38)</f>
        <v>42096</v>
      </c>
      <c r="J39" s="28">
        <f>SUM(J35:J38)</f>
        <v>1340</v>
      </c>
      <c r="K39" s="28"/>
    </row>
    <row r="40" spans="1:11" ht="12" customHeight="1">
      <c r="A40" s="221"/>
      <c r="B40" s="177"/>
      <c r="C40" s="220"/>
      <c r="D40" s="334"/>
      <c r="E40" s="334"/>
      <c r="F40" s="262"/>
      <c r="G40" s="334"/>
      <c r="H40" s="334"/>
      <c r="I40" s="334"/>
      <c r="J40" s="262"/>
      <c r="K40" s="334"/>
    </row>
    <row r="41" spans="1:11" ht="12" customHeight="1">
      <c r="A41" s="221"/>
      <c r="B41" s="222" t="s">
        <v>168</v>
      </c>
      <c r="C41" s="222"/>
      <c r="D41" s="289">
        <v>-19</v>
      </c>
      <c r="E41" s="289">
        <v>11</v>
      </c>
      <c r="F41" s="262">
        <v>155</v>
      </c>
      <c r="G41" s="289">
        <v>198</v>
      </c>
      <c r="H41" s="289">
        <v>752</v>
      </c>
      <c r="I41" s="289">
        <v>804</v>
      </c>
      <c r="J41" s="262">
        <v>858</v>
      </c>
      <c r="K41" s="289"/>
    </row>
    <row r="42" spans="1:11" ht="12" customHeight="1">
      <c r="A42" s="137"/>
      <c r="B42" s="223"/>
      <c r="C42" s="223"/>
      <c r="D42" s="334"/>
      <c r="E42" s="334"/>
      <c r="F42" s="338"/>
      <c r="G42" s="334"/>
      <c r="H42" s="334"/>
      <c r="I42" s="334"/>
      <c r="J42" s="338"/>
      <c r="K42" s="334"/>
    </row>
    <row r="43" spans="1:11" ht="12" customHeight="1">
      <c r="A43" s="140"/>
      <c r="B43" s="50" t="s">
        <v>84</v>
      </c>
      <c r="C43" s="18"/>
      <c r="D43" s="28">
        <v>2046</v>
      </c>
      <c r="E43" s="28">
        <v>143</v>
      </c>
      <c r="F43" s="28">
        <v>2122</v>
      </c>
      <c r="G43" s="28">
        <v>6194</v>
      </c>
      <c r="H43" s="28">
        <f>SUM(H46-H45)</f>
        <v>2</v>
      </c>
      <c r="I43" s="28">
        <f>SUM(I46-I45)</f>
        <v>1578</v>
      </c>
      <c r="J43" s="28">
        <f>SUM(J46-J45)</f>
        <v>-2304</v>
      </c>
      <c r="K43" s="28"/>
    </row>
    <row r="44" spans="1:11" ht="12" customHeight="1">
      <c r="A44" s="137"/>
      <c r="C44" s="17"/>
      <c r="D44" s="334"/>
      <c r="E44" s="334"/>
      <c r="F44" s="262"/>
      <c r="G44" s="334"/>
      <c r="H44" s="334"/>
      <c r="I44" s="334"/>
      <c r="J44" s="262"/>
      <c r="K44" s="334"/>
    </row>
    <row r="45" spans="1:11" ht="12" customHeight="1">
      <c r="A45" s="137"/>
      <c r="C45" s="16" t="s">
        <v>85</v>
      </c>
      <c r="D45" s="289">
        <v>7204</v>
      </c>
      <c r="E45" s="289">
        <v>7204</v>
      </c>
      <c r="F45" s="262">
        <v>7204</v>
      </c>
      <c r="G45" s="289">
        <v>7204</v>
      </c>
      <c r="H45" s="289">
        <v>13398</v>
      </c>
      <c r="I45" s="289">
        <v>13398</v>
      </c>
      <c r="J45" s="262">
        <v>13398</v>
      </c>
      <c r="K45" s="289"/>
    </row>
    <row r="46" spans="1:11" ht="12" customHeight="1" thickBot="1">
      <c r="A46" s="226"/>
      <c r="B46" s="227"/>
      <c r="C46" s="228" t="s">
        <v>86</v>
      </c>
      <c r="D46" s="336">
        <v>9250</v>
      </c>
      <c r="E46" s="336">
        <v>7347</v>
      </c>
      <c r="F46" s="339">
        <v>9326</v>
      </c>
      <c r="G46" s="336">
        <v>13398</v>
      </c>
      <c r="H46" s="336">
        <v>13400</v>
      </c>
      <c r="I46" s="336">
        <v>14976</v>
      </c>
      <c r="J46" s="339">
        <v>11094</v>
      </c>
      <c r="K46" s="336"/>
    </row>
    <row r="47" spans="1:11" s="1" customFormat="1" ht="13.5">
      <c r="A47" s="131"/>
      <c r="B47" s="6"/>
      <c r="C47" s="6"/>
      <c r="G47" s="366"/>
      <c r="K47" s="366"/>
    </row>
    <row r="49" spans="1:1" ht="12" customHeight="1">
      <c r="A49" s="11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Normal="100" zoomScaleSheetLayoutView="80" workbookViewId="0">
      <pane xSplit="3" ySplit="3" topLeftCell="D10" activePane="bottomRight" state="frozen"/>
      <selection activeCell="O25" sqref="O25"/>
      <selection pane="topRight" activeCell="O25" sqref="O25"/>
      <selection pane="bottomLeft" activeCell="O25" sqref="O25"/>
      <selection pane="bottomRight" activeCell="J35" sqref="J35"/>
    </sheetView>
  </sheetViews>
  <sheetFormatPr defaultColWidth="7.26953125" defaultRowHeight="13.5"/>
  <cols>
    <col min="1" max="2" width="3.453125" style="30" customWidth="1"/>
    <col min="3" max="3" width="42.81640625" style="30" customWidth="1"/>
    <col min="4" max="4" width="12.7265625" style="68" customWidth="1"/>
    <col min="5" max="7" width="12.7265625" style="30" customWidth="1"/>
    <col min="8" max="8" width="12.7265625" style="68" customWidth="1"/>
    <col min="9" max="11" width="12.7265625" style="30" customWidth="1"/>
    <col min="12" max="16384" width="7.26953125" style="68"/>
  </cols>
  <sheetData>
    <row r="1" spans="1:11" ht="12" customHeight="1">
      <c r="A1" s="116" t="s">
        <v>0</v>
      </c>
      <c r="B1" s="142"/>
      <c r="C1" s="143"/>
      <c r="D1" s="394" t="s">
        <v>183</v>
      </c>
      <c r="E1" s="395"/>
      <c r="F1" s="395"/>
      <c r="G1" s="396"/>
      <c r="H1" s="394" t="s">
        <v>196</v>
      </c>
      <c r="I1" s="395"/>
      <c r="J1" s="395"/>
      <c r="K1" s="396"/>
    </row>
    <row r="2" spans="1:11" ht="12.75" customHeight="1" thickBot="1">
      <c r="A2" s="144" t="s">
        <v>87</v>
      </c>
      <c r="B2" s="55"/>
      <c r="C2" s="69"/>
      <c r="D2" s="384"/>
      <c r="E2" s="385"/>
      <c r="F2" s="385"/>
      <c r="G2" s="397"/>
      <c r="H2" s="384"/>
      <c r="I2" s="385"/>
      <c r="J2" s="385"/>
      <c r="K2" s="397"/>
    </row>
    <row r="3" spans="1:11" ht="12" customHeight="1">
      <c r="A3" s="145" t="s">
        <v>118</v>
      </c>
      <c r="B3" s="146"/>
      <c r="C3" s="147"/>
      <c r="D3" s="264" t="s">
        <v>113</v>
      </c>
      <c r="E3" s="265" t="s">
        <v>114</v>
      </c>
      <c r="F3" s="264" t="s">
        <v>115</v>
      </c>
      <c r="G3" s="264" t="s">
        <v>116</v>
      </c>
      <c r="H3" s="264" t="s">
        <v>113</v>
      </c>
      <c r="I3" s="265" t="s">
        <v>114</v>
      </c>
      <c r="J3" s="264" t="s">
        <v>115</v>
      </c>
      <c r="K3" s="264" t="s">
        <v>116</v>
      </c>
    </row>
    <row r="4" spans="1:11" ht="12" customHeight="1">
      <c r="A4" s="148"/>
      <c r="D4" s="341"/>
      <c r="E4" s="341"/>
      <c r="F4" s="346"/>
      <c r="G4" s="341"/>
      <c r="H4" s="341"/>
      <c r="I4" s="341"/>
      <c r="J4" s="346"/>
      <c r="K4" s="341"/>
    </row>
    <row r="5" spans="1:11" ht="12" customHeight="1">
      <c r="A5" s="149" t="s">
        <v>153</v>
      </c>
      <c r="B5" s="29"/>
      <c r="D5" s="342"/>
      <c r="E5" s="342"/>
      <c r="F5" s="347"/>
      <c r="G5" s="342"/>
      <c r="H5" s="342"/>
      <c r="I5" s="342"/>
      <c r="J5" s="347"/>
      <c r="K5" s="342"/>
    </row>
    <row r="6" spans="1:11" ht="12" customHeight="1">
      <c r="A6" s="150"/>
      <c r="C6" s="29"/>
      <c r="D6" s="341"/>
      <c r="E6" s="341"/>
      <c r="F6" s="346"/>
      <c r="G6" s="341"/>
      <c r="H6" s="341"/>
      <c r="I6" s="341"/>
      <c r="J6" s="346"/>
      <c r="K6" s="341"/>
    </row>
    <row r="7" spans="1:11" ht="12" customHeight="1">
      <c r="A7" s="151"/>
      <c r="B7" s="71"/>
      <c r="C7" s="70" t="s">
        <v>144</v>
      </c>
      <c r="D7" s="343">
        <v>30814</v>
      </c>
      <c r="E7" s="343">
        <v>31210</v>
      </c>
      <c r="F7" s="348">
        <v>30987</v>
      </c>
      <c r="G7" s="343">
        <v>30675</v>
      </c>
      <c r="H7" s="343">
        <v>29906</v>
      </c>
      <c r="I7" s="343">
        <f>SUM(27722+2116)</f>
        <v>29838</v>
      </c>
      <c r="J7" s="348">
        <f>SUM(27735+2062)</f>
        <v>29797</v>
      </c>
      <c r="K7" s="343"/>
    </row>
    <row r="8" spans="1:11" ht="12" customHeight="1">
      <c r="A8" s="151"/>
      <c r="B8" s="71"/>
      <c r="C8" s="70" t="s">
        <v>147</v>
      </c>
      <c r="D8" s="343">
        <v>24065</v>
      </c>
      <c r="E8" s="343">
        <v>25384</v>
      </c>
      <c r="F8" s="348">
        <v>26566</v>
      </c>
      <c r="G8" s="343">
        <v>26384</v>
      </c>
      <c r="H8" s="343">
        <f>SUM(22337+4790)</f>
        <v>27127</v>
      </c>
      <c r="I8" s="343">
        <f>SUM(22043+4653)</f>
        <v>26696</v>
      </c>
      <c r="J8" s="348">
        <f>SUM(24375+4860)</f>
        <v>29235</v>
      </c>
      <c r="K8" s="343"/>
    </row>
    <row r="9" spans="1:11" ht="12" customHeight="1">
      <c r="A9" s="151"/>
      <c r="B9" s="71"/>
      <c r="C9" s="70" t="s">
        <v>123</v>
      </c>
      <c r="D9" s="343">
        <v>19478</v>
      </c>
      <c r="E9" s="343">
        <v>17186</v>
      </c>
      <c r="F9" s="348">
        <v>19896</v>
      </c>
      <c r="G9" s="343">
        <v>25258</v>
      </c>
      <c r="H9" s="343">
        <v>19980</v>
      </c>
      <c r="I9" s="343">
        <v>18804</v>
      </c>
      <c r="J9" s="348">
        <v>21431</v>
      </c>
      <c r="K9" s="343"/>
    </row>
    <row r="10" spans="1:11" ht="12" customHeight="1">
      <c r="A10" s="148"/>
      <c r="C10" s="70" t="s">
        <v>9</v>
      </c>
      <c r="D10" s="344">
        <v>2422</v>
      </c>
      <c r="E10" s="344">
        <v>2740</v>
      </c>
      <c r="F10" s="348">
        <v>3195</v>
      </c>
      <c r="G10" s="344">
        <v>2743</v>
      </c>
      <c r="H10" s="344">
        <v>2413</v>
      </c>
      <c r="I10" s="344">
        <v>1997</v>
      </c>
      <c r="J10" s="348">
        <v>2485</v>
      </c>
      <c r="K10" s="344"/>
    </row>
    <row r="11" spans="1:11" ht="12" customHeight="1">
      <c r="A11" s="150"/>
      <c r="B11" s="71" t="s">
        <v>89</v>
      </c>
      <c r="D11" s="342">
        <f>SUM(D7:D10)</f>
        <v>76779</v>
      </c>
      <c r="E11" s="342">
        <f>SUM(E7:E10)</f>
        <v>76520</v>
      </c>
      <c r="F11" s="367">
        <v>80644</v>
      </c>
      <c r="G11" s="342">
        <f>SUM(G7:G10)</f>
        <v>85060</v>
      </c>
      <c r="H11" s="342">
        <f>SUM(H7:H10)</f>
        <v>79426</v>
      </c>
      <c r="I11" s="342">
        <f>SUM(I7:I10)</f>
        <v>77335</v>
      </c>
      <c r="J11" s="367">
        <f>SUM(J7:J10)</f>
        <v>82948</v>
      </c>
      <c r="K11" s="342"/>
    </row>
    <row r="12" spans="1:11" ht="12" customHeight="1">
      <c r="A12" s="150"/>
      <c r="C12" s="29"/>
      <c r="D12" s="344"/>
      <c r="E12" s="344"/>
      <c r="F12" s="368"/>
      <c r="G12" s="344"/>
      <c r="H12" s="344"/>
      <c r="I12" s="344"/>
      <c r="J12" s="368"/>
      <c r="K12" s="344"/>
    </row>
    <row r="13" spans="1:11" ht="12" customHeight="1">
      <c r="A13" s="148"/>
      <c r="C13" s="70" t="s">
        <v>174</v>
      </c>
      <c r="D13" s="344">
        <v>9349</v>
      </c>
      <c r="E13" s="344">
        <v>9155</v>
      </c>
      <c r="F13" s="368">
        <v>8922</v>
      </c>
      <c r="G13" s="344">
        <v>8742</v>
      </c>
      <c r="H13" s="344">
        <v>8793</v>
      </c>
      <c r="I13" s="344">
        <v>8716</v>
      </c>
      <c r="J13" s="368">
        <v>8522</v>
      </c>
      <c r="K13" s="344"/>
    </row>
    <row r="14" spans="1:11" ht="12" customHeight="1">
      <c r="A14" s="148"/>
      <c r="C14" s="30" t="s">
        <v>177</v>
      </c>
      <c r="D14" s="343">
        <v>12115</v>
      </c>
      <c r="E14" s="343">
        <v>12397</v>
      </c>
      <c r="F14" s="369">
        <v>12564</v>
      </c>
      <c r="G14" s="343">
        <v>12864</v>
      </c>
      <c r="H14" s="343">
        <v>13251</v>
      </c>
      <c r="I14" s="343">
        <v>13635</v>
      </c>
      <c r="J14" s="369">
        <v>13922</v>
      </c>
      <c r="K14" s="343"/>
    </row>
    <row r="15" spans="1:11" ht="12" customHeight="1">
      <c r="A15" s="148"/>
      <c r="C15" s="30" t="s">
        <v>88</v>
      </c>
      <c r="D15" s="343">
        <v>10904</v>
      </c>
      <c r="E15" s="343">
        <v>11043</v>
      </c>
      <c r="F15" s="369">
        <v>11134</v>
      </c>
      <c r="G15" s="343">
        <v>11294</v>
      </c>
      <c r="H15" s="343">
        <v>11478</v>
      </c>
      <c r="I15" s="343">
        <v>11708</v>
      </c>
      <c r="J15" s="369">
        <v>11865</v>
      </c>
      <c r="K15" s="343"/>
    </row>
    <row r="16" spans="1:11" ht="12" customHeight="1">
      <c r="A16" s="148"/>
      <c r="C16" s="70" t="s">
        <v>123</v>
      </c>
      <c r="D16" s="343">
        <v>5643</v>
      </c>
      <c r="E16" s="343">
        <v>4849</v>
      </c>
      <c r="F16" s="369">
        <v>4995</v>
      </c>
      <c r="G16" s="343">
        <v>6354</v>
      </c>
      <c r="H16" s="343">
        <v>4900</v>
      </c>
      <c r="I16" s="343">
        <v>4268</v>
      </c>
      <c r="J16" s="369">
        <v>5637</v>
      </c>
      <c r="K16" s="343"/>
    </row>
    <row r="17" spans="1:11" ht="12" customHeight="1">
      <c r="A17" s="148"/>
      <c r="C17" s="30" t="s">
        <v>8</v>
      </c>
      <c r="D17" s="343">
        <v>9889</v>
      </c>
      <c r="E17" s="343">
        <v>10309</v>
      </c>
      <c r="F17" s="369">
        <v>9546</v>
      </c>
      <c r="G17" s="343">
        <v>10684</v>
      </c>
      <c r="H17" s="343">
        <f>SUM(1783+4129+3291)</f>
        <v>9203</v>
      </c>
      <c r="I17" s="343">
        <f>SUM(1824+4282+3295)</f>
        <v>9401</v>
      </c>
      <c r="J17" s="369">
        <f>SUM(1851+4219+3397)</f>
        <v>9467</v>
      </c>
      <c r="K17" s="343"/>
    </row>
    <row r="18" spans="1:11" ht="12" customHeight="1">
      <c r="A18" s="150"/>
      <c r="B18" s="71" t="s">
        <v>92</v>
      </c>
      <c r="D18" s="342">
        <f>SUM(D13:D17)</f>
        <v>47900</v>
      </c>
      <c r="E18" s="342">
        <f>SUM(E13:E17)</f>
        <v>47753</v>
      </c>
      <c r="F18" s="367">
        <v>47161</v>
      </c>
      <c r="G18" s="342">
        <f>SUM(G13:G17)</f>
        <v>49938</v>
      </c>
      <c r="H18" s="342">
        <f>SUM(H13:H17)</f>
        <v>47625</v>
      </c>
      <c r="I18" s="342">
        <f>SUM(I13:I17)</f>
        <v>47728</v>
      </c>
      <c r="J18" s="367">
        <f>SUM(J13:J17)</f>
        <v>49413</v>
      </c>
      <c r="K18" s="342"/>
    </row>
    <row r="19" spans="1:11" ht="12" customHeight="1">
      <c r="A19" s="150"/>
      <c r="B19" s="71"/>
      <c r="D19" s="342"/>
      <c r="E19" s="342"/>
      <c r="F19" s="367"/>
      <c r="G19" s="342"/>
      <c r="H19" s="342"/>
      <c r="I19" s="342"/>
      <c r="J19" s="367"/>
      <c r="K19" s="342"/>
    </row>
    <row r="20" spans="1:11" ht="12" customHeight="1">
      <c r="A20" s="150"/>
      <c r="B20" s="71" t="s">
        <v>93</v>
      </c>
      <c r="D20" s="342">
        <v>21209</v>
      </c>
      <c r="E20" s="342">
        <v>22617</v>
      </c>
      <c r="F20" s="367">
        <v>21798</v>
      </c>
      <c r="G20" s="342">
        <v>31700</v>
      </c>
      <c r="H20" s="342">
        <v>17781</v>
      </c>
      <c r="I20" s="342">
        <v>17423</v>
      </c>
      <c r="J20" s="367">
        <v>19413</v>
      </c>
      <c r="K20" s="342"/>
    </row>
    <row r="21" spans="1:11" ht="12" customHeight="1">
      <c r="A21" s="148"/>
      <c r="B21" s="72"/>
      <c r="D21" s="343"/>
      <c r="E21" s="343"/>
      <c r="F21" s="369"/>
      <c r="G21" s="343"/>
      <c r="H21" s="343"/>
      <c r="I21" s="343"/>
      <c r="J21" s="369"/>
      <c r="K21" s="343"/>
    </row>
    <row r="22" spans="1:11" ht="12" customHeight="1">
      <c r="A22" s="152" t="s">
        <v>90</v>
      </c>
      <c r="B22" s="73"/>
      <c r="C22" s="74"/>
      <c r="D22" s="75">
        <f>SUM(D20,D18,D11)</f>
        <v>145888</v>
      </c>
      <c r="E22" s="75">
        <v>146890</v>
      </c>
      <c r="F22" s="370">
        <v>149603</v>
      </c>
      <c r="G22" s="75">
        <f>SUM(G20,G18,G11)</f>
        <v>166698</v>
      </c>
      <c r="H22" s="75">
        <f>SUM(H20,H18,H11)</f>
        <v>144832</v>
      </c>
      <c r="I22" s="75">
        <f>SUM(I11+I18+I20)</f>
        <v>142486</v>
      </c>
      <c r="J22" s="370">
        <f>SUM(J11+J18+J20)</f>
        <v>151774</v>
      </c>
      <c r="K22" s="75"/>
    </row>
    <row r="23" spans="1:11" ht="12" customHeight="1">
      <c r="A23" s="148"/>
      <c r="B23" s="29"/>
      <c r="D23" s="343"/>
      <c r="E23" s="343"/>
      <c r="F23" s="369"/>
      <c r="G23" s="343"/>
      <c r="H23" s="343"/>
      <c r="I23" s="343"/>
      <c r="J23" s="369"/>
      <c r="K23" s="343"/>
    </row>
    <row r="24" spans="1:11" ht="12" customHeight="1">
      <c r="A24" s="152" t="s">
        <v>12</v>
      </c>
      <c r="B24" s="73"/>
      <c r="C24" s="74"/>
      <c r="D24" s="153">
        <v>-62834</v>
      </c>
      <c r="E24" s="153">
        <v>-64007</v>
      </c>
      <c r="F24" s="370">
        <v>-65060</v>
      </c>
      <c r="G24" s="153">
        <v>-82048</v>
      </c>
      <c r="H24" s="153">
        <v>-62483</v>
      </c>
      <c r="I24" s="153">
        <v>-62645</v>
      </c>
      <c r="J24" s="370">
        <v>-67500</v>
      </c>
      <c r="K24" s="153"/>
    </row>
    <row r="25" spans="1:11" ht="12" customHeight="1">
      <c r="A25" s="148"/>
      <c r="B25" s="29"/>
      <c r="D25" s="343"/>
      <c r="E25" s="343"/>
      <c r="F25" s="369"/>
      <c r="G25" s="343"/>
      <c r="H25" s="343"/>
      <c r="I25" s="343"/>
      <c r="J25" s="369"/>
      <c r="K25" s="343"/>
    </row>
    <row r="26" spans="1:11" ht="12" customHeight="1">
      <c r="A26" s="152" t="s">
        <v>124</v>
      </c>
      <c r="B26" s="73"/>
      <c r="C26" s="74"/>
      <c r="D26" s="153">
        <f>SUM(D22:D24)</f>
        <v>83054</v>
      </c>
      <c r="E26" s="153">
        <v>82883</v>
      </c>
      <c r="F26" s="370">
        <v>84543</v>
      </c>
      <c r="G26" s="153">
        <f>SUM(G22:G24)</f>
        <v>84650</v>
      </c>
      <c r="H26" s="153">
        <f>SUM(H22:H24)</f>
        <v>82349</v>
      </c>
      <c r="I26" s="153">
        <f>SUM(I22+I24)</f>
        <v>79841</v>
      </c>
      <c r="J26" s="370">
        <f>SUM(J22+J24)</f>
        <v>84274</v>
      </c>
      <c r="K26" s="153"/>
    </row>
    <row r="27" spans="1:11" ht="12" customHeight="1">
      <c r="A27" s="150"/>
      <c r="B27" s="76"/>
      <c r="C27" s="57" t="s">
        <v>119</v>
      </c>
      <c r="D27" s="343">
        <v>-7218</v>
      </c>
      <c r="E27" s="343">
        <v>0</v>
      </c>
      <c r="F27" s="369">
        <v>0</v>
      </c>
      <c r="G27" s="343">
        <v>0</v>
      </c>
      <c r="H27" s="343">
        <v>-7218</v>
      </c>
      <c r="I27" s="343">
        <v>3</v>
      </c>
      <c r="J27" s="369">
        <v>0</v>
      </c>
      <c r="K27" s="343"/>
    </row>
    <row r="28" spans="1:11" ht="12" customHeight="1">
      <c r="A28" s="150"/>
      <c r="B28" s="76"/>
      <c r="C28" s="154" t="s">
        <v>125</v>
      </c>
      <c r="D28" s="344">
        <v>-34672</v>
      </c>
      <c r="E28" s="344">
        <v>-33129</v>
      </c>
      <c r="F28" s="369">
        <v>-31070</v>
      </c>
      <c r="G28" s="344">
        <v>-31863</v>
      </c>
      <c r="H28" s="344">
        <f>SUM(-20567-14308+297)</f>
        <v>-34578</v>
      </c>
      <c r="I28" s="344">
        <f>SUM(-16615-14419+722)</f>
        <v>-30312</v>
      </c>
      <c r="J28" s="369">
        <v>-30403</v>
      </c>
      <c r="K28" s="344"/>
    </row>
    <row r="29" spans="1:11" ht="12" customHeight="1">
      <c r="A29" s="152" t="s">
        <v>1</v>
      </c>
      <c r="B29" s="73"/>
      <c r="C29" s="31"/>
      <c r="D29" s="153">
        <f>SUM(D26:D28)</f>
        <v>41164</v>
      </c>
      <c r="E29" s="153">
        <f>SUM(E26:E28)</f>
        <v>49754</v>
      </c>
      <c r="F29" s="370">
        <v>53473</v>
      </c>
      <c r="G29" s="153">
        <f>SUM(G26:G28)</f>
        <v>52787</v>
      </c>
      <c r="H29" s="153">
        <f>SUM(H26:H28)</f>
        <v>40553</v>
      </c>
      <c r="I29" s="153">
        <f>SUM(I26:I28)</f>
        <v>49532</v>
      </c>
      <c r="J29" s="370">
        <f>SUM(J26:J28)</f>
        <v>53871</v>
      </c>
      <c r="K29" s="153"/>
    </row>
    <row r="30" spans="1:11" ht="12" customHeight="1">
      <c r="A30" s="148"/>
      <c r="B30" s="29"/>
      <c r="D30" s="343"/>
      <c r="E30" s="343"/>
      <c r="F30" s="380"/>
      <c r="G30" s="343"/>
      <c r="H30" s="343"/>
      <c r="I30" s="343"/>
      <c r="J30" s="380"/>
      <c r="K30" s="343"/>
    </row>
    <row r="31" spans="1:11" ht="12" customHeight="1">
      <c r="A31" s="152" t="s">
        <v>198</v>
      </c>
      <c r="B31" s="73"/>
      <c r="C31" s="74"/>
      <c r="D31" s="153">
        <v>35424</v>
      </c>
      <c r="E31" s="153">
        <v>44504</v>
      </c>
      <c r="F31" s="370">
        <v>48194</v>
      </c>
      <c r="G31" s="153">
        <v>46890</v>
      </c>
      <c r="H31" s="153">
        <v>35215</v>
      </c>
      <c r="I31" s="153">
        <v>43803</v>
      </c>
      <c r="J31" s="370">
        <v>48270</v>
      </c>
      <c r="K31" s="153"/>
    </row>
    <row r="32" spans="1:11" ht="12" customHeight="1">
      <c r="A32" s="148"/>
      <c r="B32" s="29"/>
      <c r="D32" s="343"/>
      <c r="E32" s="343"/>
      <c r="F32" s="380"/>
      <c r="G32" s="343"/>
      <c r="H32" s="343"/>
      <c r="I32" s="343"/>
      <c r="J32" s="380"/>
      <c r="K32" s="343"/>
    </row>
    <row r="33" spans="1:11" ht="12" customHeight="1">
      <c r="A33" s="152" t="s">
        <v>91</v>
      </c>
      <c r="B33" s="73"/>
      <c r="C33" s="74"/>
      <c r="D33" s="153">
        <v>20425</v>
      </c>
      <c r="E33" s="153">
        <v>21830</v>
      </c>
      <c r="F33" s="153">
        <v>27388</v>
      </c>
      <c r="G33" s="153">
        <v>30778</v>
      </c>
      <c r="H33" s="153">
        <v>19950</v>
      </c>
      <c r="I33" s="153">
        <v>118934</v>
      </c>
      <c r="J33" s="153">
        <v>30016</v>
      </c>
      <c r="K33" s="153"/>
    </row>
    <row r="34" spans="1:11" ht="12" customHeight="1">
      <c r="A34" s="155"/>
      <c r="D34" s="343"/>
      <c r="E34" s="343"/>
      <c r="F34" s="369"/>
      <c r="G34" s="343"/>
      <c r="H34" s="343"/>
      <c r="I34" s="343"/>
      <c r="J34" s="369"/>
      <c r="K34" s="343"/>
    </row>
    <row r="35" spans="1:11" ht="12" customHeight="1">
      <c r="A35" s="149" t="s">
        <v>187</v>
      </c>
      <c r="B35" s="72"/>
      <c r="D35" s="342"/>
      <c r="E35" s="342"/>
      <c r="F35" s="367"/>
      <c r="G35" s="342"/>
      <c r="H35" s="342"/>
      <c r="I35" s="342"/>
      <c r="J35" s="367"/>
      <c r="K35" s="342"/>
    </row>
    <row r="36" spans="1:11" ht="12" customHeight="1">
      <c r="A36" s="155"/>
      <c r="B36" s="72"/>
      <c r="C36" s="76"/>
      <c r="D36" s="342"/>
      <c r="E36" s="342"/>
      <c r="F36" s="367"/>
      <c r="G36" s="342"/>
      <c r="H36" s="342"/>
      <c r="I36" s="342"/>
      <c r="J36" s="367"/>
      <c r="K36" s="342"/>
    </row>
    <row r="37" spans="1:11" ht="12" customHeight="1">
      <c r="A37" s="151"/>
      <c r="B37" s="71"/>
      <c r="C37" s="70" t="s">
        <v>144</v>
      </c>
      <c r="D37" s="343">
        <v>3743</v>
      </c>
      <c r="E37" s="343">
        <v>3882</v>
      </c>
      <c r="F37" s="369">
        <v>4265</v>
      </c>
      <c r="G37" s="343">
        <v>3818</v>
      </c>
      <c r="H37" s="343">
        <f>SUM(3109+794)</f>
        <v>3903</v>
      </c>
      <c r="I37" s="343">
        <f>SUM(3042+899)</f>
        <v>3941</v>
      </c>
      <c r="J37" s="369">
        <f>SUM(3180+913)</f>
        <v>4093</v>
      </c>
      <c r="K37" s="343"/>
    </row>
    <row r="38" spans="1:11">
      <c r="A38" s="151"/>
      <c r="B38" s="71"/>
      <c r="C38" s="70" t="s">
        <v>147</v>
      </c>
      <c r="D38" s="343">
        <v>2164</v>
      </c>
      <c r="E38" s="343">
        <v>2359</v>
      </c>
      <c r="F38" s="369">
        <v>2808</v>
      </c>
      <c r="G38" s="343">
        <v>2462</v>
      </c>
      <c r="H38" s="343">
        <f>SUM(2105+344)</f>
        <v>2449</v>
      </c>
      <c r="I38" s="343">
        <f>SUM(2178+335)</f>
        <v>2513</v>
      </c>
      <c r="J38" s="369">
        <f>SUM(2386+369)</f>
        <v>2755</v>
      </c>
      <c r="K38" s="343"/>
    </row>
    <row r="39" spans="1:11" ht="12" customHeight="1">
      <c r="A39" s="151"/>
      <c r="B39" s="71"/>
      <c r="C39" s="70" t="s">
        <v>123</v>
      </c>
      <c r="D39" s="343">
        <v>1894</v>
      </c>
      <c r="E39" s="343">
        <v>1724</v>
      </c>
      <c r="F39" s="369">
        <v>1794</v>
      </c>
      <c r="G39" s="343">
        <v>2798</v>
      </c>
      <c r="H39" s="343">
        <v>2055</v>
      </c>
      <c r="I39" s="343">
        <v>1902</v>
      </c>
      <c r="J39" s="369">
        <v>2389</v>
      </c>
      <c r="K39" s="343"/>
    </row>
    <row r="40" spans="1:11" ht="12" customHeight="1">
      <c r="A40" s="148"/>
      <c r="C40" s="70" t="s">
        <v>9</v>
      </c>
      <c r="D40" s="343">
        <v>297</v>
      </c>
      <c r="E40" s="343">
        <v>376</v>
      </c>
      <c r="F40" s="369">
        <v>597</v>
      </c>
      <c r="G40" s="343">
        <v>381</v>
      </c>
      <c r="H40" s="343">
        <v>314</v>
      </c>
      <c r="I40" s="343">
        <v>264</v>
      </c>
      <c r="J40" s="369">
        <v>393</v>
      </c>
      <c r="K40" s="343"/>
    </row>
    <row r="41" spans="1:11" ht="12" customHeight="1">
      <c r="A41" s="150"/>
      <c r="B41" s="71" t="s">
        <v>89</v>
      </c>
      <c r="D41" s="342">
        <f>SUM(D37:D40)</f>
        <v>8098</v>
      </c>
      <c r="E41" s="342">
        <f>SUM(E37:E40)</f>
        <v>8341</v>
      </c>
      <c r="F41" s="367">
        <v>9464</v>
      </c>
      <c r="G41" s="342">
        <f t="shared" ref="G41" si="0">SUM(G37:G40)</f>
        <v>9459</v>
      </c>
      <c r="H41" s="342">
        <f t="shared" ref="H41" si="1">SUM(H37:H40)</f>
        <v>8721</v>
      </c>
      <c r="I41" s="342">
        <f>SUM(I37:I40)</f>
        <v>8620</v>
      </c>
      <c r="J41" s="367">
        <f>SUM(J37:J40)</f>
        <v>9630</v>
      </c>
      <c r="K41" s="342"/>
    </row>
    <row r="42" spans="1:11" ht="12" customHeight="1">
      <c r="A42" s="150"/>
      <c r="C42" s="29"/>
      <c r="D42" s="344"/>
      <c r="E42" s="344"/>
      <c r="F42" s="368"/>
      <c r="G42" s="344"/>
      <c r="H42" s="344"/>
      <c r="I42" s="344"/>
      <c r="J42" s="368"/>
      <c r="K42" s="344"/>
    </row>
    <row r="43" spans="1:11" ht="12" customHeight="1">
      <c r="A43" s="148"/>
      <c r="C43" s="70" t="s">
        <v>174</v>
      </c>
      <c r="D43" s="343">
        <v>1152</v>
      </c>
      <c r="E43" s="343">
        <v>1163</v>
      </c>
      <c r="F43" s="368">
        <v>1365</v>
      </c>
      <c r="G43" s="343">
        <v>1166</v>
      </c>
      <c r="H43" s="343">
        <v>1183</v>
      </c>
      <c r="I43" s="343">
        <v>1202</v>
      </c>
      <c r="J43" s="368">
        <v>1422</v>
      </c>
      <c r="K43" s="343"/>
    </row>
    <row r="44" spans="1:11" ht="12" customHeight="1">
      <c r="A44" s="148"/>
      <c r="C44" s="30" t="s">
        <v>177</v>
      </c>
      <c r="D44" s="343">
        <v>1332</v>
      </c>
      <c r="E44" s="343">
        <v>1372</v>
      </c>
      <c r="F44" s="369">
        <v>1405</v>
      </c>
      <c r="G44" s="343">
        <v>1400</v>
      </c>
      <c r="H44" s="343">
        <v>1457</v>
      </c>
      <c r="I44" s="343">
        <v>1490</v>
      </c>
      <c r="J44" s="369">
        <v>1558</v>
      </c>
      <c r="K44" s="343"/>
    </row>
    <row r="45" spans="1:11" ht="12" customHeight="1">
      <c r="A45" s="148"/>
      <c r="C45" s="30" t="s">
        <v>88</v>
      </c>
      <c r="D45" s="343">
        <v>1062</v>
      </c>
      <c r="E45" s="343">
        <v>1113</v>
      </c>
      <c r="F45" s="369">
        <v>1143</v>
      </c>
      <c r="G45" s="343">
        <v>1164</v>
      </c>
      <c r="H45" s="343">
        <v>1234</v>
      </c>
      <c r="I45" s="343">
        <v>1289</v>
      </c>
      <c r="J45" s="369">
        <v>1302</v>
      </c>
      <c r="K45" s="343"/>
    </row>
    <row r="46" spans="1:11" ht="12" customHeight="1">
      <c r="A46" s="148"/>
      <c r="C46" s="70" t="s">
        <v>123</v>
      </c>
      <c r="D46" s="343">
        <v>75</v>
      </c>
      <c r="E46" s="343">
        <v>61</v>
      </c>
      <c r="F46" s="369">
        <v>74</v>
      </c>
      <c r="G46" s="343">
        <v>98</v>
      </c>
      <c r="H46" s="343">
        <v>78</v>
      </c>
      <c r="I46" s="343">
        <v>68</v>
      </c>
      <c r="J46" s="369">
        <v>77</v>
      </c>
      <c r="K46" s="343"/>
    </row>
    <row r="47" spans="1:11" ht="12" customHeight="1">
      <c r="A47" s="148"/>
      <c r="C47" s="30" t="s">
        <v>8</v>
      </c>
      <c r="D47" s="343">
        <v>1206</v>
      </c>
      <c r="E47" s="343">
        <v>1246</v>
      </c>
      <c r="F47" s="369">
        <v>1223</v>
      </c>
      <c r="G47" s="343">
        <v>1283</v>
      </c>
      <c r="H47" s="343">
        <f>SUM(365+611+327)</f>
        <v>1303</v>
      </c>
      <c r="I47" s="343">
        <f>SUM(391+622+316)</f>
        <v>1329</v>
      </c>
      <c r="J47" s="369">
        <f>SUM(386+628+329)</f>
        <v>1343</v>
      </c>
      <c r="K47" s="343"/>
    </row>
    <row r="48" spans="1:11" ht="12" customHeight="1">
      <c r="A48" s="150"/>
      <c r="B48" s="71" t="s">
        <v>92</v>
      </c>
      <c r="D48" s="342">
        <f>SUM(D43:D47)</f>
        <v>4827</v>
      </c>
      <c r="E48" s="342">
        <v>4955</v>
      </c>
      <c r="F48" s="367">
        <v>5210</v>
      </c>
      <c r="G48" s="342">
        <f>SUM(G43:G47)</f>
        <v>5111</v>
      </c>
      <c r="H48" s="342">
        <f>SUM(H43:H47)</f>
        <v>5255</v>
      </c>
      <c r="I48" s="342">
        <f>SUM(I43:I47)</f>
        <v>5378</v>
      </c>
      <c r="J48" s="367">
        <f>SUM(J43:J47)</f>
        <v>5702</v>
      </c>
      <c r="K48" s="342"/>
    </row>
    <row r="49" spans="1:11" ht="12" customHeight="1">
      <c r="A49" s="150"/>
      <c r="B49" s="71"/>
      <c r="D49" s="342"/>
      <c r="E49" s="342"/>
      <c r="F49" s="367"/>
      <c r="G49" s="342"/>
      <c r="H49" s="342"/>
      <c r="I49" s="342"/>
      <c r="J49" s="367"/>
      <c r="K49" s="342"/>
    </row>
    <row r="50" spans="1:11" ht="12" customHeight="1">
      <c r="A50" s="150"/>
      <c r="B50" s="71" t="s">
        <v>93</v>
      </c>
      <c r="D50" s="342">
        <v>182</v>
      </c>
      <c r="E50" s="342">
        <v>612</v>
      </c>
      <c r="F50" s="367">
        <v>401</v>
      </c>
      <c r="G50" s="342">
        <v>1113</v>
      </c>
      <c r="H50" s="342">
        <v>574</v>
      </c>
      <c r="I50" s="342">
        <v>707</v>
      </c>
      <c r="J50" s="367">
        <v>548</v>
      </c>
      <c r="K50" s="342"/>
    </row>
    <row r="51" spans="1:11" ht="12" customHeight="1">
      <c r="A51" s="156"/>
      <c r="B51" s="72"/>
      <c r="C51" s="76"/>
      <c r="D51" s="342"/>
      <c r="E51" s="342"/>
      <c r="F51" s="347"/>
      <c r="G51" s="342"/>
      <c r="H51" s="342"/>
      <c r="I51" s="342"/>
      <c r="J51" s="347"/>
      <c r="K51" s="342"/>
    </row>
    <row r="52" spans="1:11" ht="12" customHeight="1">
      <c r="A52" s="152" t="s">
        <v>90</v>
      </c>
      <c r="B52" s="79"/>
      <c r="C52" s="74"/>
      <c r="D52" s="153">
        <f>SUM(D41+D48+D50)</f>
        <v>13107</v>
      </c>
      <c r="E52" s="153">
        <v>13908</v>
      </c>
      <c r="F52" s="75">
        <v>15075</v>
      </c>
      <c r="G52" s="153">
        <f>SUM(G41+G48+G50)</f>
        <v>15683</v>
      </c>
      <c r="H52" s="153">
        <f>SUM(H41+H48+H50)</f>
        <v>14550</v>
      </c>
      <c r="I52" s="153">
        <f>SUM(I41+I48+I50)</f>
        <v>14705</v>
      </c>
      <c r="J52" s="75">
        <f>SUM(J41+J48+J50)</f>
        <v>15880</v>
      </c>
      <c r="K52" s="153"/>
    </row>
    <row r="53" spans="1:11" ht="12" customHeight="1">
      <c r="A53" s="148"/>
      <c r="B53" s="29"/>
      <c r="D53" s="343"/>
      <c r="E53" s="343"/>
      <c r="F53" s="348"/>
      <c r="G53" s="343"/>
      <c r="H53" s="343"/>
      <c r="I53" s="343"/>
      <c r="J53" s="348"/>
      <c r="K53" s="343"/>
    </row>
    <row r="54" spans="1:11" ht="12" customHeight="1">
      <c r="A54" s="152" t="s">
        <v>12</v>
      </c>
      <c r="B54" s="73"/>
      <c r="C54" s="74"/>
      <c r="D54" s="153">
        <v>-3985</v>
      </c>
      <c r="E54" s="153">
        <v>-4153</v>
      </c>
      <c r="F54" s="75">
        <v>-4240</v>
      </c>
      <c r="G54" s="153">
        <v>-6252</v>
      </c>
      <c r="H54" s="153">
        <v>-4652</v>
      </c>
      <c r="I54" s="153">
        <v>-4452</v>
      </c>
      <c r="J54" s="75">
        <v>-4954</v>
      </c>
      <c r="K54" s="153"/>
    </row>
    <row r="55" spans="1:11" ht="12" customHeight="1">
      <c r="A55" s="148"/>
      <c r="B55" s="29"/>
      <c r="D55" s="343"/>
      <c r="E55" s="343"/>
      <c r="F55" s="348"/>
      <c r="G55" s="343"/>
      <c r="H55" s="343"/>
      <c r="I55" s="343"/>
      <c r="J55" s="348"/>
      <c r="K55" s="343"/>
    </row>
    <row r="56" spans="1:11" ht="12" customHeight="1">
      <c r="A56" s="152" t="s">
        <v>124</v>
      </c>
      <c r="B56" s="73"/>
      <c r="C56" s="74"/>
      <c r="D56" s="153">
        <f>SUM(D52:D54)</f>
        <v>9122</v>
      </c>
      <c r="E56" s="153">
        <v>9755</v>
      </c>
      <c r="F56" s="75">
        <v>10835</v>
      </c>
      <c r="G56" s="153">
        <f>SUM(G52:G54)</f>
        <v>9431</v>
      </c>
      <c r="H56" s="153">
        <f>SUM(H52:H54)</f>
        <v>9898</v>
      </c>
      <c r="I56" s="153">
        <f>SUM(I52+I54)</f>
        <v>10253</v>
      </c>
      <c r="J56" s="75">
        <f>SUM(J52+J54)</f>
        <v>10926</v>
      </c>
      <c r="K56" s="153"/>
    </row>
    <row r="57" spans="1:11" ht="12" customHeight="1">
      <c r="A57" s="157"/>
      <c r="B57" s="76"/>
      <c r="C57" s="256" t="s">
        <v>125</v>
      </c>
      <c r="D57" s="344">
        <v>-3552</v>
      </c>
      <c r="E57" s="344">
        <v>-3491</v>
      </c>
      <c r="F57" s="348">
        <v>-3769</v>
      </c>
      <c r="G57" s="344">
        <v>-4584</v>
      </c>
      <c r="H57" s="344">
        <f>SUM(-1602-2478+36)</f>
        <v>-4044</v>
      </c>
      <c r="I57" s="344">
        <f>SUM(-1310-2389+41)</f>
        <v>-3658</v>
      </c>
      <c r="J57" s="348">
        <f>SUM(26-1474-2616)</f>
        <v>-4064</v>
      </c>
      <c r="K57" s="344"/>
    </row>
    <row r="58" spans="1:11" ht="12" customHeight="1">
      <c r="A58" s="152" t="s">
        <v>1</v>
      </c>
      <c r="B58" s="79"/>
      <c r="C58" s="74"/>
      <c r="D58" s="259">
        <f>SUM(D56:D57)</f>
        <v>5570</v>
      </c>
      <c r="E58" s="259">
        <f>SUM(E56:E57)</f>
        <v>6264</v>
      </c>
      <c r="F58" s="75">
        <v>7066</v>
      </c>
      <c r="G58" s="259">
        <f>SUM(G56:G57)</f>
        <v>4847</v>
      </c>
      <c r="H58" s="259">
        <f>SUM(H56:H57)</f>
        <v>5854</v>
      </c>
      <c r="I58" s="259">
        <f>SUM(I56:I57)</f>
        <v>6595</v>
      </c>
      <c r="J58" s="75">
        <f>SUM(J56:J57)</f>
        <v>6862</v>
      </c>
      <c r="K58" s="259"/>
    </row>
    <row r="59" spans="1:11" ht="12" customHeight="1">
      <c r="A59" s="148"/>
      <c r="B59" s="29"/>
      <c r="D59" s="343"/>
      <c r="E59" s="343"/>
      <c r="F59" s="379"/>
      <c r="G59" s="343"/>
      <c r="H59" s="343"/>
      <c r="I59" s="343"/>
      <c r="J59" s="379"/>
      <c r="K59" s="343"/>
    </row>
    <row r="60" spans="1:11" ht="12" customHeight="1">
      <c r="A60" s="152" t="s">
        <v>198</v>
      </c>
      <c r="B60" s="73"/>
      <c r="C60" s="74"/>
      <c r="D60" s="259">
        <v>5366</v>
      </c>
      <c r="E60" s="259">
        <v>6066</v>
      </c>
      <c r="F60" s="75">
        <v>6867</v>
      </c>
      <c r="G60" s="259">
        <v>4642</v>
      </c>
      <c r="H60" s="259">
        <v>5644</v>
      </c>
      <c r="I60" s="259">
        <v>6384</v>
      </c>
      <c r="J60" s="75">
        <v>6675</v>
      </c>
      <c r="K60" s="153"/>
    </row>
    <row r="61" spans="1:11" ht="12" customHeight="1">
      <c r="A61" s="148"/>
      <c r="B61" s="29"/>
      <c r="D61" s="343"/>
      <c r="E61" s="343"/>
      <c r="F61" s="379"/>
      <c r="G61" s="343"/>
      <c r="H61" s="343"/>
      <c r="I61" s="343"/>
      <c r="J61" s="379"/>
      <c r="K61" s="343"/>
    </row>
    <row r="62" spans="1:11" ht="12" customHeight="1">
      <c r="A62" s="152" t="s">
        <v>91</v>
      </c>
      <c r="B62" s="73"/>
      <c r="C62" s="74"/>
      <c r="D62" s="153">
        <v>2172</v>
      </c>
      <c r="E62" s="153">
        <v>2184</v>
      </c>
      <c r="F62" s="381">
        <v>2488</v>
      </c>
      <c r="G62" s="153">
        <v>5253</v>
      </c>
      <c r="H62" s="153">
        <v>3625</v>
      </c>
      <c r="I62" s="153">
        <v>4120</v>
      </c>
      <c r="J62" s="381">
        <v>2196</v>
      </c>
      <c r="K62" s="153"/>
    </row>
    <row r="63" spans="1:11" ht="12" customHeight="1">
      <c r="A63" s="155"/>
      <c r="C63" s="202"/>
      <c r="D63" s="352"/>
      <c r="E63" s="352"/>
      <c r="F63" s="349"/>
      <c r="G63" s="352"/>
      <c r="H63" s="352"/>
      <c r="I63" s="352"/>
      <c r="J63" s="349"/>
      <c r="K63" s="352"/>
    </row>
    <row r="64" spans="1:11" ht="12" customHeight="1">
      <c r="A64" s="229" t="s">
        <v>171</v>
      </c>
      <c r="C64" s="70"/>
      <c r="D64" s="353"/>
      <c r="E64" s="353"/>
      <c r="F64" s="350"/>
      <c r="G64" s="353"/>
      <c r="H64" s="353"/>
      <c r="I64" s="353"/>
      <c r="J64" s="350"/>
      <c r="K64" s="353"/>
    </row>
    <row r="65" spans="1:11" ht="12" customHeight="1" thickBot="1">
      <c r="A65" s="230" t="s">
        <v>170</v>
      </c>
      <c r="B65" s="29"/>
      <c r="C65" s="29"/>
      <c r="D65" s="345">
        <v>5.16</v>
      </c>
      <c r="E65" s="345">
        <v>5.26</v>
      </c>
      <c r="F65" s="351">
        <v>5.35</v>
      </c>
      <c r="G65" s="345">
        <v>5.4</v>
      </c>
      <c r="H65" s="345">
        <v>5.52</v>
      </c>
      <c r="I65" s="345">
        <v>5.62</v>
      </c>
      <c r="J65" s="351">
        <v>5.72</v>
      </c>
      <c r="K65" s="345"/>
    </row>
    <row r="66" spans="1:11" ht="12" customHeight="1">
      <c r="A66" s="199"/>
      <c r="B66" s="231"/>
      <c r="C66" s="232"/>
      <c r="D66" s="196"/>
      <c r="E66" s="198"/>
      <c r="F66" s="198"/>
      <c r="G66" s="198"/>
      <c r="H66" s="196"/>
      <c r="I66" s="198"/>
      <c r="J66" s="198"/>
      <c r="K66" s="198"/>
    </row>
    <row r="67" spans="1:11" ht="12" customHeight="1">
      <c r="A67" s="106"/>
      <c r="B67" s="106"/>
      <c r="C67" s="199"/>
      <c r="D67" s="196"/>
      <c r="E67" s="198"/>
      <c r="F67" s="198"/>
      <c r="G67" s="198"/>
      <c r="H67" s="196"/>
      <c r="I67" s="198"/>
      <c r="J67" s="198"/>
      <c r="K67" s="198"/>
    </row>
    <row r="68" spans="1:11" ht="12" customHeight="1">
      <c r="A68" s="197"/>
      <c r="B68" s="204"/>
      <c r="C68" s="106"/>
      <c r="D68" s="196"/>
      <c r="E68" s="198"/>
      <c r="F68" s="198"/>
      <c r="G68" s="198"/>
      <c r="H68" s="196"/>
      <c r="I68" s="198"/>
      <c r="J68" s="198"/>
      <c r="K68" s="198"/>
    </row>
    <row r="69" spans="1:11" ht="12" customHeight="1">
      <c r="A69" s="197"/>
      <c r="B69" s="106"/>
      <c r="C69" s="197"/>
      <c r="D69" s="215"/>
      <c r="E69" s="203"/>
      <c r="F69" s="203"/>
      <c r="G69" s="203"/>
      <c r="H69" s="215"/>
      <c r="I69" s="203"/>
      <c r="J69" s="203"/>
      <c r="K69" s="203"/>
    </row>
    <row r="70" spans="1:11" ht="12" customHeight="1">
      <c r="A70" s="106"/>
      <c r="B70" s="106"/>
      <c r="C70" s="199"/>
      <c r="D70" s="196"/>
      <c r="E70" s="213"/>
      <c r="F70" s="213"/>
      <c r="G70" s="213"/>
      <c r="H70" s="196"/>
      <c r="I70" s="213"/>
      <c r="J70" s="213"/>
      <c r="K70" s="213"/>
    </row>
    <row r="71" spans="1:11" ht="12" customHeight="1">
      <c r="A71" s="106"/>
      <c r="B71" s="106"/>
      <c r="C71" s="106"/>
      <c r="D71" s="196"/>
      <c r="E71" s="203"/>
      <c r="F71" s="203"/>
      <c r="G71" s="203"/>
      <c r="H71" s="196"/>
      <c r="I71" s="203"/>
      <c r="J71" s="203"/>
      <c r="K71" s="203"/>
    </row>
    <row r="72" spans="1:11" ht="12" customHeight="1">
      <c r="A72" s="106"/>
      <c r="B72" s="106"/>
      <c r="C72" s="106"/>
      <c r="D72" s="196"/>
      <c r="E72" s="203"/>
      <c r="F72" s="203"/>
      <c r="G72" s="203"/>
      <c r="H72" s="196"/>
      <c r="I72" s="203"/>
      <c r="J72" s="203"/>
      <c r="K72" s="203"/>
    </row>
    <row r="73" spans="1:11" ht="12" customHeight="1">
      <c r="A73" s="106"/>
      <c r="B73" s="106"/>
      <c r="C73" s="106"/>
      <c r="D73" s="196"/>
      <c r="E73" s="203"/>
      <c r="F73" s="203"/>
      <c r="G73" s="203"/>
      <c r="H73" s="196"/>
      <c r="I73" s="203"/>
      <c r="J73" s="203"/>
      <c r="K73" s="203"/>
    </row>
    <row r="74" spans="1:11" ht="12" customHeight="1">
      <c r="A74" s="197"/>
      <c r="B74" s="204"/>
      <c r="C74" s="106"/>
      <c r="D74" s="196"/>
      <c r="E74" s="203"/>
      <c r="F74" s="203"/>
      <c r="G74" s="203"/>
      <c r="H74" s="196"/>
      <c r="I74" s="203"/>
      <c r="J74" s="203"/>
      <c r="K74" s="203"/>
    </row>
    <row r="75" spans="1:11" ht="12" customHeight="1">
      <c r="A75" s="197"/>
      <c r="B75" s="204"/>
      <c r="C75" s="106"/>
      <c r="D75" s="215"/>
      <c r="E75" s="203"/>
      <c r="F75" s="203"/>
      <c r="G75" s="203"/>
      <c r="H75" s="215"/>
      <c r="I75" s="203"/>
      <c r="J75" s="203"/>
      <c r="K75" s="203"/>
    </row>
    <row r="76" spans="1:11" ht="12" customHeight="1">
      <c r="A76" s="197"/>
      <c r="B76" s="204"/>
      <c r="C76" s="106"/>
      <c r="D76" s="215"/>
      <c r="E76" s="203"/>
      <c r="F76" s="203"/>
      <c r="G76" s="203"/>
      <c r="H76" s="215"/>
      <c r="I76" s="203"/>
      <c r="J76" s="203"/>
      <c r="K76" s="203"/>
    </row>
    <row r="77" spans="1:11" ht="12" customHeight="1">
      <c r="A77" s="210"/>
      <c r="B77" s="205"/>
      <c r="C77" s="210"/>
      <c r="D77" s="215"/>
      <c r="E77" s="203"/>
      <c r="F77" s="203"/>
      <c r="G77" s="203"/>
      <c r="H77" s="215"/>
      <c r="I77" s="203"/>
      <c r="J77" s="203"/>
      <c r="K77" s="203"/>
    </row>
    <row r="78" spans="1:11" ht="12" customHeight="1">
      <c r="A78" s="197"/>
      <c r="B78" s="204"/>
      <c r="C78" s="106"/>
      <c r="D78" s="215"/>
      <c r="E78" s="193"/>
      <c r="F78" s="193"/>
      <c r="G78" s="193"/>
      <c r="H78" s="215"/>
      <c r="I78" s="193"/>
      <c r="J78" s="193"/>
      <c r="K78" s="193"/>
    </row>
    <row r="79" spans="1:11" ht="12" customHeight="1">
      <c r="A79" s="106"/>
      <c r="B79" s="197"/>
      <c r="C79" s="106"/>
      <c r="D79" s="215"/>
      <c r="E79" s="203"/>
      <c r="F79" s="203"/>
      <c r="G79" s="203"/>
      <c r="H79" s="215"/>
      <c r="I79" s="203"/>
      <c r="J79" s="203"/>
      <c r="K79" s="203"/>
    </row>
    <row r="80" spans="1:11" ht="12" customHeight="1">
      <c r="A80" s="197"/>
      <c r="B80" s="210"/>
      <c r="C80" s="106"/>
      <c r="D80" s="196"/>
      <c r="E80" s="203"/>
      <c r="F80" s="203"/>
      <c r="G80" s="203"/>
      <c r="H80" s="196"/>
      <c r="I80" s="203"/>
      <c r="J80" s="203"/>
      <c r="K80" s="203"/>
    </row>
    <row r="81" spans="1:11" ht="12" customHeight="1">
      <c r="A81" s="106"/>
      <c r="B81" s="197"/>
      <c r="C81" s="106"/>
      <c r="D81" s="215"/>
      <c r="E81" s="203"/>
      <c r="F81" s="203"/>
      <c r="G81" s="203"/>
      <c r="H81" s="215"/>
      <c r="I81" s="203"/>
      <c r="J81" s="203"/>
      <c r="K81" s="203"/>
    </row>
    <row r="82" spans="1:11" ht="12" customHeight="1">
      <c r="A82" s="197"/>
      <c r="B82" s="210"/>
      <c r="C82" s="106"/>
      <c r="D82" s="196"/>
      <c r="E82" s="203"/>
      <c r="F82" s="203"/>
      <c r="G82" s="203"/>
      <c r="H82" s="196"/>
      <c r="I82" s="203"/>
      <c r="J82" s="203"/>
      <c r="K82" s="203"/>
    </row>
    <row r="83" spans="1:11" ht="12" customHeight="1">
      <c r="A83" s="205"/>
      <c r="B83" s="210"/>
      <c r="C83" s="154"/>
      <c r="D83" s="215"/>
      <c r="E83" s="203"/>
      <c r="F83" s="203"/>
      <c r="G83" s="203"/>
      <c r="H83" s="215"/>
      <c r="I83" s="203"/>
      <c r="J83" s="203"/>
      <c r="K83" s="203"/>
    </row>
    <row r="84" spans="1:11" ht="12" customHeight="1">
      <c r="A84" s="197"/>
      <c r="B84" s="204"/>
      <c r="C84" s="106"/>
      <c r="D84" s="196"/>
      <c r="E84" s="211"/>
      <c r="F84" s="211"/>
      <c r="G84" s="211"/>
      <c r="H84" s="196"/>
      <c r="I84" s="211"/>
      <c r="J84" s="211"/>
      <c r="K84" s="211"/>
    </row>
    <row r="85" spans="1:11" ht="12" customHeight="1">
      <c r="A85" s="197"/>
      <c r="B85" s="210"/>
      <c r="C85" s="197"/>
      <c r="D85" s="215"/>
      <c r="E85" s="203"/>
      <c r="F85" s="203"/>
      <c r="G85" s="203"/>
      <c r="H85" s="215"/>
      <c r="I85" s="203"/>
      <c r="J85" s="203"/>
      <c r="K85" s="203"/>
    </row>
    <row r="86" spans="1:11" ht="12" customHeight="1">
      <c r="A86" s="197"/>
      <c r="B86" s="210"/>
      <c r="C86" s="197"/>
      <c r="D86" s="215"/>
      <c r="E86" s="213"/>
      <c r="F86" s="213"/>
      <c r="G86" s="213"/>
      <c r="H86" s="215"/>
      <c r="I86" s="213"/>
      <c r="J86" s="213"/>
      <c r="K86" s="213"/>
    </row>
    <row r="87" spans="1:11" ht="12" customHeight="1">
      <c r="A87" s="195"/>
      <c r="B87" s="106"/>
      <c r="C87" s="199"/>
      <c r="D87" s="201"/>
      <c r="E87" s="213"/>
      <c r="F87" s="213"/>
      <c r="G87" s="213"/>
      <c r="H87" s="201"/>
      <c r="I87" s="213"/>
      <c r="J87" s="213"/>
      <c r="K87" s="213"/>
    </row>
    <row r="88" spans="1:11" ht="12" customHeight="1">
      <c r="A88" s="205"/>
      <c r="B88" s="197"/>
      <c r="C88" s="206"/>
      <c r="D88" s="200"/>
      <c r="E88" s="198"/>
      <c r="F88" s="198"/>
      <c r="G88" s="198"/>
      <c r="H88" s="200"/>
      <c r="I88" s="198"/>
      <c r="J88" s="198"/>
      <c r="K88" s="198"/>
    </row>
    <row r="89" spans="1:11" ht="12" customHeight="1">
      <c r="A89" s="205"/>
      <c r="B89" s="197"/>
      <c r="C89" s="197"/>
      <c r="D89" s="190"/>
      <c r="E89" s="214"/>
      <c r="F89" s="214"/>
      <c r="G89" s="214"/>
      <c r="H89" s="190"/>
      <c r="I89" s="214"/>
      <c r="J89" s="214"/>
      <c r="K89" s="214"/>
    </row>
    <row r="90" spans="1:11" s="80" customFormat="1" ht="15.75" customHeight="1">
      <c r="A90" s="207"/>
      <c r="B90" s="207"/>
      <c r="C90" s="207"/>
      <c r="D90" s="190"/>
      <c r="E90" s="213"/>
      <c r="F90" s="213"/>
      <c r="G90" s="213"/>
      <c r="H90" s="190"/>
      <c r="I90" s="213"/>
      <c r="J90" s="213"/>
      <c r="K90" s="213"/>
    </row>
    <row r="91" spans="1:11" s="80" customFormat="1" ht="27" customHeight="1">
      <c r="A91" s="398"/>
      <c r="B91" s="398"/>
      <c r="C91" s="398"/>
      <c r="D91" s="208"/>
      <c r="E91" s="192"/>
      <c r="F91" s="192"/>
      <c r="G91" s="192"/>
      <c r="H91" s="208"/>
      <c r="I91" s="192"/>
      <c r="J91" s="192"/>
      <c r="K91" s="192"/>
    </row>
    <row r="92" spans="1:11" s="80" customFormat="1" ht="12.75" customHeight="1">
      <c r="A92" s="77"/>
      <c r="B92" s="72"/>
      <c r="C92" s="29"/>
      <c r="D92" s="208"/>
      <c r="E92" s="269"/>
      <c r="F92" s="269"/>
      <c r="G92" s="269"/>
      <c r="H92" s="208"/>
      <c r="I92" s="371"/>
      <c r="J92" s="371"/>
      <c r="K92" s="371"/>
    </row>
    <row r="93" spans="1:11">
      <c r="A93" s="70"/>
      <c r="C93" s="70"/>
      <c r="D93" s="80"/>
      <c r="E93" s="29"/>
      <c r="F93" s="29"/>
      <c r="G93" s="29"/>
      <c r="H93" s="80"/>
      <c r="I93" s="29"/>
      <c r="J93" s="29"/>
      <c r="K93" s="29"/>
    </row>
    <row r="94" spans="1:11">
      <c r="A94" s="78"/>
      <c r="C94" s="70"/>
      <c r="E94" s="70"/>
      <c r="F94" s="70"/>
      <c r="G94" s="70"/>
      <c r="I94" s="70"/>
      <c r="J94" s="70"/>
      <c r="K94" s="70"/>
    </row>
    <row r="95" spans="1:11">
      <c r="E95" s="70"/>
      <c r="F95" s="70"/>
      <c r="G95" s="70"/>
      <c r="I95" s="70"/>
      <c r="J95" s="70"/>
      <c r="K95" s="70"/>
    </row>
  </sheetData>
  <mergeCells count="3">
    <mergeCell ref="D1:G2"/>
    <mergeCell ref="A91:C91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2"/>
  <sheetViews>
    <sheetView showGridLines="0" zoomScaleNormal="10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H19" sqref="H19"/>
    </sheetView>
  </sheetViews>
  <sheetFormatPr defaultColWidth="9.1796875" defaultRowHeight="14.15" customHeight="1"/>
  <cols>
    <col min="1" max="1" width="63.54296875" style="11" customWidth="1"/>
    <col min="2" max="9" width="12.7265625" style="51" customWidth="1"/>
    <col min="10" max="16384" width="9.1796875" style="51"/>
  </cols>
  <sheetData>
    <row r="1" spans="1:9" ht="14.15" customHeight="1">
      <c r="A1" s="399" t="s">
        <v>94</v>
      </c>
      <c r="B1" s="401" t="s">
        <v>186</v>
      </c>
      <c r="C1" s="402"/>
      <c r="D1" s="402"/>
      <c r="E1" s="403"/>
      <c r="F1" s="401" t="s">
        <v>197</v>
      </c>
      <c r="G1" s="402"/>
      <c r="H1" s="402"/>
      <c r="I1" s="403"/>
    </row>
    <row r="2" spans="1:9" ht="14.15" customHeight="1" thickBot="1">
      <c r="A2" s="400"/>
      <c r="B2" s="404"/>
      <c r="C2" s="405"/>
      <c r="D2" s="405"/>
      <c r="E2" s="406"/>
      <c r="F2" s="404"/>
      <c r="G2" s="405"/>
      <c r="H2" s="405"/>
      <c r="I2" s="406"/>
    </row>
    <row r="3" spans="1:9" ht="14.15" customHeight="1">
      <c r="A3" s="52"/>
      <c r="B3" s="264" t="s">
        <v>113</v>
      </c>
      <c r="C3" s="265" t="s">
        <v>114</v>
      </c>
      <c r="D3" s="264" t="s">
        <v>115</v>
      </c>
      <c r="E3" s="238" t="s">
        <v>116</v>
      </c>
      <c r="F3" s="264" t="s">
        <v>113</v>
      </c>
      <c r="G3" s="265" t="s">
        <v>114</v>
      </c>
      <c r="H3" s="264" t="s">
        <v>115</v>
      </c>
      <c r="I3" s="238" t="s">
        <v>116</v>
      </c>
    </row>
    <row r="4" spans="1:9" ht="14.15" customHeight="1">
      <c r="A4" s="32"/>
      <c r="B4" s="282"/>
      <c r="C4" s="282"/>
      <c r="D4" s="354"/>
      <c r="E4" s="282"/>
      <c r="F4" s="282"/>
      <c r="G4" s="282"/>
      <c r="H4" s="354"/>
      <c r="I4" s="282"/>
    </row>
    <row r="5" spans="1:9" ht="14.15" customHeight="1">
      <c r="A5" s="41" t="s">
        <v>153</v>
      </c>
      <c r="B5" s="288"/>
      <c r="C5" s="288"/>
      <c r="D5" s="355"/>
      <c r="E5" s="288"/>
      <c r="F5" s="288"/>
      <c r="G5" s="288"/>
      <c r="H5" s="355"/>
      <c r="I5" s="288"/>
    </row>
    <row r="6" spans="1:9" ht="6.75" customHeight="1">
      <c r="A6" s="32"/>
      <c r="B6" s="282"/>
      <c r="C6" s="282"/>
      <c r="D6" s="354"/>
      <c r="E6" s="282"/>
      <c r="F6" s="282"/>
      <c r="G6" s="282"/>
      <c r="H6" s="354"/>
      <c r="I6" s="282"/>
    </row>
    <row r="7" spans="1:9" ht="14.15" customHeight="1">
      <c r="A7" s="42" t="s">
        <v>101</v>
      </c>
      <c r="B7" s="218"/>
      <c r="C7" s="218"/>
      <c r="D7" s="43"/>
      <c r="E7" s="218"/>
      <c r="F7" s="218"/>
      <c r="G7" s="218"/>
      <c r="H7" s="43"/>
      <c r="I7" s="218"/>
    </row>
    <row r="8" spans="1:9" ht="14.15" customHeight="1">
      <c r="B8" s="275"/>
      <c r="C8" s="275"/>
      <c r="D8" s="356"/>
      <c r="E8" s="275"/>
      <c r="F8" s="275"/>
      <c r="G8" s="275"/>
      <c r="H8" s="356"/>
      <c r="I8" s="275"/>
    </row>
    <row r="9" spans="1:9" ht="14.15" customHeight="1">
      <c r="A9" s="32" t="s">
        <v>179</v>
      </c>
      <c r="B9" s="279">
        <v>0.44700000000000001</v>
      </c>
      <c r="C9" s="283">
        <v>0.45200000000000001</v>
      </c>
      <c r="D9" s="361">
        <v>0.44800000000000001</v>
      </c>
      <c r="E9" s="283">
        <v>0.44800000000000001</v>
      </c>
      <c r="F9" s="283" t="s">
        <v>128</v>
      </c>
      <c r="G9" s="283" t="s">
        <v>128</v>
      </c>
      <c r="H9" s="361" t="s">
        <v>217</v>
      </c>
      <c r="I9" s="283"/>
    </row>
    <row r="10" spans="1:9" ht="14.15" customHeight="1">
      <c r="A10" s="32" t="s">
        <v>208</v>
      </c>
      <c r="B10" s="285">
        <v>5305191</v>
      </c>
      <c r="C10" s="285">
        <v>5332289</v>
      </c>
      <c r="D10" s="358">
        <v>5322855</v>
      </c>
      <c r="E10" s="285">
        <v>5368607</v>
      </c>
      <c r="F10" s="285">
        <f>SUM(F11:F13)</f>
        <v>5378483</v>
      </c>
      <c r="G10" s="285">
        <v>5398060</v>
      </c>
      <c r="H10" s="358">
        <v>5425433</v>
      </c>
      <c r="I10" s="285"/>
    </row>
    <row r="11" spans="1:9" ht="14.15" customHeight="1">
      <c r="A11" s="38" t="s">
        <v>212</v>
      </c>
      <c r="B11" s="284">
        <v>3352029</v>
      </c>
      <c r="C11" s="284">
        <v>3391357</v>
      </c>
      <c r="D11" s="372">
        <v>3415768</v>
      </c>
      <c r="E11" s="284">
        <v>3455581</v>
      </c>
      <c r="F11" s="284">
        <v>3469960</v>
      </c>
      <c r="G11" s="284">
        <v>3496962</v>
      </c>
      <c r="H11" s="372">
        <v>3496501</v>
      </c>
      <c r="I11" s="286"/>
    </row>
    <row r="12" spans="1:9" ht="14.15" customHeight="1">
      <c r="A12" s="38" t="s">
        <v>213</v>
      </c>
      <c r="B12" s="284">
        <f>SUM(1953162-B13)</f>
        <v>1689656</v>
      </c>
      <c r="C12" s="284">
        <f>SUM(1940932-C13)</f>
        <v>1673678</v>
      </c>
      <c r="D12" s="372">
        <f>SUM(1907087-D13)</f>
        <v>1637240</v>
      </c>
      <c r="E12" s="284">
        <f>SUM(1913026-E13)</f>
        <v>1638550</v>
      </c>
      <c r="F12" s="284">
        <f>SUM(1908523-F13)</f>
        <v>1621964</v>
      </c>
      <c r="G12" s="284">
        <f>SUM(1901098-G13)</f>
        <v>1602268</v>
      </c>
      <c r="H12" s="372">
        <f>SUM(1928932-353061)</f>
        <v>1575871</v>
      </c>
      <c r="I12" s="286"/>
    </row>
    <row r="13" spans="1:9" ht="14.15" customHeight="1">
      <c r="A13" s="38" t="s">
        <v>214</v>
      </c>
      <c r="B13" s="284">
        <v>263506</v>
      </c>
      <c r="C13" s="284">
        <v>267254</v>
      </c>
      <c r="D13" s="372">
        <v>269847</v>
      </c>
      <c r="E13" s="284">
        <v>274476</v>
      </c>
      <c r="F13" s="284">
        <v>286559</v>
      </c>
      <c r="G13" s="284">
        <v>298830</v>
      </c>
      <c r="H13" s="372">
        <v>353061</v>
      </c>
      <c r="I13" s="286"/>
    </row>
    <row r="14" spans="1:9" ht="14.15" customHeight="1">
      <c r="A14" s="32" t="s">
        <v>210</v>
      </c>
      <c r="B14" s="280">
        <v>211.6</v>
      </c>
      <c r="C14" s="280">
        <v>220.5</v>
      </c>
      <c r="D14" s="359">
        <v>218.96780766739559</v>
      </c>
      <c r="E14" s="280">
        <v>220.4</v>
      </c>
      <c r="F14" s="280">
        <v>243.2</v>
      </c>
      <c r="G14" s="280">
        <v>254</v>
      </c>
      <c r="H14" s="359">
        <v>241.3</v>
      </c>
      <c r="I14" s="280"/>
    </row>
    <row r="15" spans="1:9" ht="14.15" customHeight="1">
      <c r="A15" s="32" t="s">
        <v>209</v>
      </c>
      <c r="B15" s="280">
        <v>3447</v>
      </c>
      <c r="C15" s="280">
        <v>3545.9302095722819</v>
      </c>
      <c r="D15" s="359">
        <v>3605.9136657693393</v>
      </c>
      <c r="E15" s="280">
        <v>3549</v>
      </c>
      <c r="F15" s="280">
        <v>3540</v>
      </c>
      <c r="G15" s="280">
        <v>3494</v>
      </c>
      <c r="H15" s="359">
        <v>3634</v>
      </c>
      <c r="I15" s="280"/>
    </row>
    <row r="16" spans="1:9" ht="14.15" customHeight="1">
      <c r="A16" s="38" t="s">
        <v>212</v>
      </c>
      <c r="B16" s="284">
        <v>4964</v>
      </c>
      <c r="C16" s="284">
        <v>5038</v>
      </c>
      <c r="D16" s="360">
        <v>5073</v>
      </c>
      <c r="E16" s="284">
        <v>5015</v>
      </c>
      <c r="F16" s="284">
        <v>4971</v>
      </c>
      <c r="G16" s="284">
        <v>4900</v>
      </c>
      <c r="H16" s="360">
        <v>5026</v>
      </c>
      <c r="I16" s="284"/>
    </row>
    <row r="17" spans="1:9" ht="14.15" customHeight="1">
      <c r="A17" s="38" t="s">
        <v>213</v>
      </c>
      <c r="B17" s="284">
        <v>1015</v>
      </c>
      <c r="C17" s="284">
        <v>1125</v>
      </c>
      <c r="D17" s="360">
        <v>1176</v>
      </c>
      <c r="E17" s="284">
        <v>1053</v>
      </c>
      <c r="F17" s="284">
        <v>933</v>
      </c>
      <c r="G17" s="284">
        <v>984</v>
      </c>
      <c r="H17" s="360">
        <v>1239</v>
      </c>
      <c r="I17" s="284"/>
    </row>
    <row r="18" spans="1:9" ht="14.15" customHeight="1">
      <c r="A18" s="38" t="s">
        <v>214</v>
      </c>
      <c r="B18" s="284">
        <v>661</v>
      </c>
      <c r="C18" s="284">
        <v>644</v>
      </c>
      <c r="D18" s="360">
        <v>638</v>
      </c>
      <c r="E18" s="284">
        <v>628</v>
      </c>
      <c r="F18" s="284">
        <v>616</v>
      </c>
      <c r="G18" s="284">
        <v>589</v>
      </c>
      <c r="H18" s="360">
        <v>530</v>
      </c>
      <c r="I18" s="284"/>
    </row>
    <row r="19" spans="1:9" ht="14.15" customHeight="1">
      <c r="A19" s="32" t="s">
        <v>102</v>
      </c>
      <c r="B19" s="279">
        <v>0.18</v>
      </c>
      <c r="C19" s="279">
        <v>0.14548852528738707</v>
      </c>
      <c r="D19" s="361">
        <v>0.17231922908769939</v>
      </c>
      <c r="E19" s="279">
        <v>0.13900000000000001</v>
      </c>
      <c r="F19" s="279">
        <v>0.13300000000000001</v>
      </c>
      <c r="G19" s="279">
        <v>0.11700000000000001</v>
      </c>
      <c r="H19" s="361">
        <v>0.125</v>
      </c>
      <c r="I19" s="279"/>
    </row>
    <row r="20" spans="1:9" ht="14.15" customHeight="1">
      <c r="A20" s="38" t="s">
        <v>212</v>
      </c>
      <c r="B20" s="275">
        <v>9.4E-2</v>
      </c>
      <c r="C20" s="275">
        <v>8.5999999999999993E-2</v>
      </c>
      <c r="D20" s="356">
        <v>9.1999999999999998E-2</v>
      </c>
      <c r="E20" s="275">
        <v>8.5000000000000006E-2</v>
      </c>
      <c r="F20" s="275">
        <v>0.08</v>
      </c>
      <c r="G20" s="275">
        <v>0.06</v>
      </c>
      <c r="H20" s="356">
        <v>0.06</v>
      </c>
      <c r="I20" s="275"/>
    </row>
    <row r="21" spans="1:9" ht="14.15" customHeight="1">
      <c r="A21" s="38" t="s">
        <v>213</v>
      </c>
      <c r="B21" s="275">
        <v>0.36399999999999999</v>
      </c>
      <c r="C21" s="275">
        <v>0.27993423726440309</v>
      </c>
      <c r="D21" s="356">
        <v>0.35961718791413477</v>
      </c>
      <c r="E21" s="275">
        <v>0.26400000000000001</v>
      </c>
      <c r="F21" s="275">
        <v>0.24299999999999999</v>
      </c>
      <c r="G21" s="275">
        <v>0.221</v>
      </c>
      <c r="H21" s="356">
        <v>0.24099999999999999</v>
      </c>
      <c r="I21" s="275"/>
    </row>
    <row r="22" spans="1:9" ht="14.15" customHeight="1">
      <c r="A22" s="39" t="s">
        <v>150</v>
      </c>
      <c r="B22" s="279">
        <v>0.45650000000000002</v>
      </c>
      <c r="C22" s="279">
        <v>0.46625083931158778</v>
      </c>
      <c r="D22" s="361">
        <v>0.47927996802042083</v>
      </c>
      <c r="E22" s="279">
        <v>0.48020000000000002</v>
      </c>
      <c r="F22" s="279">
        <v>0.47589999999999999</v>
      </c>
      <c r="G22" s="279">
        <v>0.47239999999999999</v>
      </c>
      <c r="H22" s="361">
        <v>0.49540000000000001</v>
      </c>
      <c r="I22" s="279"/>
    </row>
    <row r="23" spans="1:9" ht="14.15" customHeight="1">
      <c r="A23" s="32" t="s">
        <v>129</v>
      </c>
      <c r="B23" s="287">
        <v>3026145</v>
      </c>
      <c r="C23" s="287">
        <v>3041446</v>
      </c>
      <c r="D23" s="358">
        <v>3062358</v>
      </c>
      <c r="E23" s="287">
        <v>3115130</v>
      </c>
      <c r="F23" s="287">
        <v>3165301</v>
      </c>
      <c r="G23" s="287">
        <v>3180747</v>
      </c>
      <c r="H23" s="358">
        <v>3223273</v>
      </c>
      <c r="I23" s="280"/>
    </row>
    <row r="24" spans="1:9" ht="14.15" customHeight="1">
      <c r="A24" s="32"/>
      <c r="B24" s="282"/>
      <c r="C24" s="282"/>
      <c r="D24" s="354"/>
      <c r="E24" s="282"/>
      <c r="F24" s="282"/>
      <c r="G24" s="282"/>
      <c r="H24" s="354"/>
      <c r="I24" s="282"/>
    </row>
    <row r="25" spans="1:9" ht="14.15" customHeight="1">
      <c r="A25" s="42" t="s">
        <v>95</v>
      </c>
      <c r="B25" s="217"/>
      <c r="C25" s="217"/>
      <c r="D25" s="45"/>
      <c r="E25" s="217"/>
      <c r="F25" s="217"/>
      <c r="G25" s="217"/>
      <c r="H25" s="45"/>
      <c r="I25" s="217"/>
    </row>
    <row r="26" spans="1:9" ht="14.15" customHeight="1">
      <c r="A26" s="32"/>
      <c r="B26" s="282"/>
      <c r="C26" s="282"/>
      <c r="D26" s="354"/>
      <c r="E26" s="282"/>
      <c r="F26" s="282"/>
      <c r="G26" s="282"/>
      <c r="H26" s="354"/>
      <c r="I26" s="282"/>
    </row>
    <row r="27" spans="1:9" ht="14.15" customHeight="1">
      <c r="A27" s="41" t="s">
        <v>111</v>
      </c>
      <c r="B27" s="282"/>
      <c r="C27" s="282"/>
      <c r="D27" s="354"/>
      <c r="E27" s="282"/>
      <c r="F27" s="282"/>
      <c r="G27" s="282"/>
      <c r="H27" s="354"/>
      <c r="I27" s="282"/>
    </row>
    <row r="28" spans="1:9" ht="14.15" customHeight="1">
      <c r="A28" s="39" t="s">
        <v>136</v>
      </c>
      <c r="B28" s="280">
        <v>1377574</v>
      </c>
      <c r="C28" s="280">
        <v>1371699</v>
      </c>
      <c r="D28" s="359">
        <v>1367538</v>
      </c>
      <c r="E28" s="280">
        <v>1362049</v>
      </c>
      <c r="F28" s="280">
        <v>1357903</v>
      </c>
      <c r="G28" s="280">
        <v>1346440</v>
      </c>
      <c r="H28" s="359">
        <v>1343427</v>
      </c>
      <c r="I28" s="280"/>
    </row>
    <row r="29" spans="1:9" ht="14.15" customHeight="1">
      <c r="A29" s="39" t="s">
        <v>126</v>
      </c>
      <c r="B29" s="280" t="s">
        <v>195</v>
      </c>
      <c r="C29" s="280">
        <v>134.68380518581122</v>
      </c>
      <c r="D29" s="359">
        <v>127.58505144140118</v>
      </c>
      <c r="E29" s="280">
        <v>130</v>
      </c>
      <c r="F29" s="280">
        <v>146</v>
      </c>
      <c r="G29" s="280">
        <v>161</v>
      </c>
      <c r="H29" s="359">
        <v>134</v>
      </c>
      <c r="I29" s="280"/>
    </row>
    <row r="30" spans="1:9" ht="14.15" customHeight="1">
      <c r="A30" s="39" t="s">
        <v>127</v>
      </c>
      <c r="B30" s="280">
        <v>2252</v>
      </c>
      <c r="C30" s="280">
        <v>2216.9725972738847</v>
      </c>
      <c r="D30" s="359">
        <v>2165.4955050782032</v>
      </c>
      <c r="E30" s="280">
        <v>2132</v>
      </c>
      <c r="F30" s="280">
        <v>2152</v>
      </c>
      <c r="G30" s="280">
        <v>2145</v>
      </c>
      <c r="H30" s="359">
        <v>2109</v>
      </c>
      <c r="I30" s="280"/>
    </row>
    <row r="31" spans="1:9" ht="14.15" customHeight="1">
      <c r="A31" s="32"/>
      <c r="B31" s="275"/>
      <c r="C31" s="275"/>
      <c r="D31" s="356"/>
      <c r="E31" s="275"/>
      <c r="F31" s="275"/>
      <c r="G31" s="275"/>
      <c r="H31" s="356"/>
      <c r="I31" s="275"/>
    </row>
    <row r="32" spans="1:9" ht="14.15" customHeight="1">
      <c r="A32" s="41" t="s">
        <v>97</v>
      </c>
      <c r="B32" s="275"/>
      <c r="C32" s="275"/>
      <c r="D32" s="356"/>
      <c r="E32" s="275"/>
      <c r="F32" s="275"/>
      <c r="G32" s="275"/>
      <c r="H32" s="356"/>
      <c r="I32" s="275"/>
    </row>
    <row r="33" spans="1:9" ht="14.15" customHeight="1">
      <c r="A33" s="39" t="s">
        <v>188</v>
      </c>
      <c r="B33" s="279">
        <v>0.38700000000000001</v>
      </c>
      <c r="C33" s="279">
        <v>0.38900000000000001</v>
      </c>
      <c r="D33" s="357">
        <v>0.3926</v>
      </c>
      <c r="E33" s="279">
        <v>0.39800000000000002</v>
      </c>
      <c r="F33" s="279">
        <v>0.39989999999999998</v>
      </c>
      <c r="G33" s="279">
        <v>0.40200000000000002</v>
      </c>
      <c r="H33" s="357" t="s">
        <v>128</v>
      </c>
      <c r="I33" s="279"/>
    </row>
    <row r="34" spans="1:9" ht="14.15" customHeight="1">
      <c r="A34" s="38" t="s">
        <v>199</v>
      </c>
      <c r="B34" s="277">
        <v>534547</v>
      </c>
      <c r="C34" s="277">
        <v>527390</v>
      </c>
      <c r="D34" s="362">
        <v>516535</v>
      </c>
      <c r="E34" s="277">
        <v>506596</v>
      </c>
      <c r="F34" s="277">
        <v>495541</v>
      </c>
      <c r="G34" s="277">
        <v>484977</v>
      </c>
      <c r="H34" s="362">
        <v>469914</v>
      </c>
      <c r="I34" s="277"/>
    </row>
    <row r="35" spans="1:9" ht="14.15" customHeight="1">
      <c r="A35" s="38" t="s">
        <v>200</v>
      </c>
      <c r="B35" s="277">
        <v>405859</v>
      </c>
      <c r="C35" s="277">
        <v>411502</v>
      </c>
      <c r="D35" s="362">
        <v>417945</v>
      </c>
      <c r="E35" s="277">
        <v>424572</v>
      </c>
      <c r="F35" s="277">
        <v>432321</v>
      </c>
      <c r="G35" s="277">
        <v>436758</v>
      </c>
      <c r="H35" s="362">
        <v>445231</v>
      </c>
      <c r="I35" s="277"/>
    </row>
    <row r="36" spans="1:9" ht="14.15" customHeight="1">
      <c r="A36" s="38" t="s">
        <v>201</v>
      </c>
      <c r="B36" s="277">
        <v>229767</v>
      </c>
      <c r="C36" s="277">
        <v>249804</v>
      </c>
      <c r="D36" s="362">
        <v>274341</v>
      </c>
      <c r="E36" s="277">
        <v>299422</v>
      </c>
      <c r="F36" s="277">
        <v>327869</v>
      </c>
      <c r="G36" s="277">
        <v>349012</v>
      </c>
      <c r="H36" s="362">
        <v>383680</v>
      </c>
      <c r="I36" s="277"/>
    </row>
    <row r="37" spans="1:9" ht="14.15" customHeight="1">
      <c r="A37" s="39" t="s">
        <v>98</v>
      </c>
      <c r="B37" s="276">
        <v>1170173</v>
      </c>
      <c r="C37" s="276">
        <v>1188696</v>
      </c>
      <c r="D37" s="363">
        <v>1208821</v>
      </c>
      <c r="E37" s="276">
        <v>1230590</v>
      </c>
      <c r="F37" s="276">
        <v>1255731</v>
      </c>
      <c r="G37" s="276">
        <v>1270747</v>
      </c>
      <c r="H37" s="363">
        <f>SUM(H34:H36)</f>
        <v>1298825</v>
      </c>
      <c r="I37" s="276"/>
    </row>
    <row r="38" spans="1:9" ht="14.15" customHeight="1">
      <c r="A38" s="39" t="s">
        <v>151</v>
      </c>
      <c r="B38" s="276">
        <v>3485</v>
      </c>
      <c r="C38" s="276">
        <v>3494.0475697884654</v>
      </c>
      <c r="D38" s="363">
        <v>3485.4887005228484</v>
      </c>
      <c r="E38" s="276">
        <v>3496</v>
      </c>
      <c r="F38" s="276">
        <v>3556</v>
      </c>
      <c r="G38" s="276">
        <v>3579</v>
      </c>
      <c r="H38" s="363">
        <v>3601</v>
      </c>
      <c r="I38" s="276"/>
    </row>
    <row r="39" spans="1:9" ht="14.15" customHeight="1">
      <c r="A39" s="39" t="s">
        <v>112</v>
      </c>
      <c r="B39" s="276">
        <v>27863</v>
      </c>
      <c r="C39" s="276">
        <v>25503</v>
      </c>
      <c r="D39" s="363">
        <v>23967</v>
      </c>
      <c r="E39" s="276">
        <v>22729</v>
      </c>
      <c r="F39" s="276">
        <v>21861</v>
      </c>
      <c r="G39" s="276">
        <v>21164</v>
      </c>
      <c r="H39" s="363">
        <v>21280</v>
      </c>
      <c r="I39" s="276"/>
    </row>
    <row r="40" spans="1:9" ht="14.15" customHeight="1">
      <c r="B40" s="275"/>
      <c r="C40" s="275"/>
      <c r="D40" s="356"/>
      <c r="E40" s="275"/>
      <c r="F40" s="275"/>
      <c r="G40" s="275"/>
      <c r="H40" s="356"/>
      <c r="I40" s="275"/>
    </row>
    <row r="41" spans="1:9" ht="14.15" customHeight="1">
      <c r="A41" s="41" t="s">
        <v>99</v>
      </c>
      <c r="B41" s="275"/>
      <c r="C41" s="275"/>
      <c r="D41" s="356"/>
      <c r="E41" s="275"/>
      <c r="F41" s="275"/>
      <c r="G41" s="275"/>
      <c r="H41" s="356"/>
      <c r="I41" s="275"/>
    </row>
    <row r="42" spans="1:9" ht="14.15" customHeight="1">
      <c r="A42" s="32" t="s">
        <v>189</v>
      </c>
      <c r="B42" s="279">
        <v>0.31</v>
      </c>
      <c r="C42" s="283">
        <v>0.313</v>
      </c>
      <c r="D42" s="357">
        <v>0.31780000000000003</v>
      </c>
      <c r="E42" s="283">
        <v>0.32400000000000001</v>
      </c>
      <c r="F42" s="283">
        <v>0.3281</v>
      </c>
      <c r="G42" s="283">
        <v>0.33100000000000002</v>
      </c>
      <c r="H42" s="357" t="s">
        <v>128</v>
      </c>
      <c r="I42" s="283"/>
    </row>
    <row r="43" spans="1:9" ht="14.15" customHeight="1">
      <c r="A43" s="38" t="s">
        <v>202</v>
      </c>
      <c r="B43" s="284">
        <v>110348</v>
      </c>
      <c r="C43" s="284">
        <v>108624</v>
      </c>
      <c r="D43" s="360">
        <v>106770</v>
      </c>
      <c r="E43" s="284">
        <v>103768</v>
      </c>
      <c r="F43" s="284">
        <v>103081</v>
      </c>
      <c r="G43" s="284">
        <v>103643</v>
      </c>
      <c r="H43" s="360">
        <v>103795</v>
      </c>
      <c r="I43" s="284"/>
    </row>
    <row r="44" spans="1:9" ht="14.15" customHeight="1">
      <c r="A44" s="38" t="s">
        <v>203</v>
      </c>
      <c r="B44" s="284">
        <v>258499</v>
      </c>
      <c r="C44" s="284">
        <v>253006</v>
      </c>
      <c r="D44" s="360">
        <v>245338</v>
      </c>
      <c r="E44" s="284">
        <v>239274</v>
      </c>
      <c r="F44" s="284">
        <v>231912</v>
      </c>
      <c r="G44" s="284">
        <v>225856</v>
      </c>
      <c r="H44" s="360">
        <v>218122</v>
      </c>
      <c r="I44" s="284"/>
    </row>
    <row r="45" spans="1:9" ht="14.15" customHeight="1">
      <c r="A45" s="38" t="s">
        <v>105</v>
      </c>
      <c r="B45" s="284">
        <v>737797</v>
      </c>
      <c r="C45" s="284">
        <v>760552</v>
      </c>
      <c r="D45" s="360">
        <v>786237</v>
      </c>
      <c r="E45" s="284">
        <v>814771</v>
      </c>
      <c r="F45" s="284">
        <v>844401</v>
      </c>
      <c r="G45" s="284">
        <v>861794</v>
      </c>
      <c r="H45" s="360">
        <v>893564</v>
      </c>
      <c r="I45" s="284"/>
    </row>
    <row r="46" spans="1:9" ht="14.15" customHeight="1">
      <c r="A46" s="39" t="s">
        <v>100</v>
      </c>
      <c r="B46" s="280">
        <v>1106644</v>
      </c>
      <c r="C46" s="280">
        <v>1122182</v>
      </c>
      <c r="D46" s="359">
        <v>1138345</v>
      </c>
      <c r="E46" s="280">
        <v>1157813</v>
      </c>
      <c r="F46" s="280">
        <v>1179394</v>
      </c>
      <c r="G46" s="280">
        <v>1191293</v>
      </c>
      <c r="H46" s="359">
        <f>SUM(H43:H45)</f>
        <v>1215481</v>
      </c>
      <c r="I46" s="280"/>
    </row>
    <row r="47" spans="1:9" ht="14.15" customHeight="1">
      <c r="A47" s="32" t="s">
        <v>152</v>
      </c>
      <c r="B47" s="280">
        <v>3312</v>
      </c>
      <c r="C47" s="280">
        <v>3301.402658493982</v>
      </c>
      <c r="D47" s="359">
        <v>3284.0118812317983</v>
      </c>
      <c r="E47" s="280">
        <v>3283</v>
      </c>
      <c r="F47" s="280">
        <v>3274</v>
      </c>
      <c r="G47" s="280">
        <v>3292</v>
      </c>
      <c r="H47" s="359">
        <v>3288</v>
      </c>
      <c r="I47" s="280"/>
    </row>
    <row r="48" spans="1:9" ht="14.15" customHeight="1">
      <c r="A48" s="32"/>
      <c r="B48" s="275"/>
      <c r="C48" s="275"/>
      <c r="D48" s="356"/>
      <c r="E48" s="275"/>
      <c r="F48" s="275"/>
      <c r="G48" s="275"/>
      <c r="H48" s="356"/>
      <c r="I48" s="275"/>
    </row>
    <row r="49" spans="1:9" ht="14.15" customHeight="1">
      <c r="A49" s="41" t="s">
        <v>187</v>
      </c>
      <c r="B49" s="275"/>
      <c r="C49" s="275"/>
      <c r="D49" s="356"/>
      <c r="E49" s="275"/>
      <c r="F49" s="275"/>
      <c r="G49" s="275"/>
      <c r="H49" s="356"/>
      <c r="I49" s="275"/>
    </row>
    <row r="50" spans="1:9" ht="3" customHeight="1">
      <c r="B50" s="275"/>
      <c r="C50" s="275"/>
      <c r="D50" s="356"/>
      <c r="E50" s="275"/>
      <c r="F50" s="275"/>
      <c r="G50" s="275"/>
      <c r="H50" s="356"/>
      <c r="I50" s="275"/>
    </row>
    <row r="51" spans="1:9" ht="14.15" customHeight="1">
      <c r="A51" s="42" t="s">
        <v>101</v>
      </c>
      <c r="B51" s="218"/>
      <c r="C51" s="218"/>
      <c r="D51" s="46"/>
      <c r="E51" s="218"/>
      <c r="F51" s="218"/>
      <c r="G51" s="218"/>
      <c r="H51" s="46"/>
      <c r="I51" s="218"/>
    </row>
    <row r="52" spans="1:9" ht="14.15" customHeight="1">
      <c r="A52" s="32"/>
      <c r="B52" s="275"/>
      <c r="C52" s="275"/>
      <c r="D52" s="356"/>
      <c r="E52" s="275"/>
      <c r="F52" s="275"/>
      <c r="G52" s="275"/>
      <c r="H52" s="356"/>
      <c r="I52" s="275"/>
    </row>
    <row r="53" spans="1:9" ht="14.15" customHeight="1">
      <c r="A53" s="32" t="s">
        <v>190</v>
      </c>
      <c r="B53" s="279">
        <v>1.0389999999999999</v>
      </c>
      <c r="C53" s="279">
        <v>1.0447976878612717</v>
      </c>
      <c r="D53" s="361">
        <v>1.0992292870905587</v>
      </c>
      <c r="E53" s="279">
        <v>1.038</v>
      </c>
      <c r="F53" s="279">
        <v>1.0269999999999999</v>
      </c>
      <c r="G53" s="279">
        <v>0.96799999999999997</v>
      </c>
      <c r="H53" s="361">
        <v>1.0009999999999999</v>
      </c>
      <c r="I53" s="279"/>
    </row>
    <row r="54" spans="1:9" ht="14.15" customHeight="1">
      <c r="A54" s="32" t="s">
        <v>191</v>
      </c>
      <c r="B54" s="279">
        <v>0.496</v>
      </c>
      <c r="C54" s="279">
        <v>0.49377593360995853</v>
      </c>
      <c r="D54" s="361">
        <v>0.49956178790534617</v>
      </c>
      <c r="E54" s="279">
        <v>0.48699999999999999</v>
      </c>
      <c r="F54" s="279">
        <v>0.48399999999999999</v>
      </c>
      <c r="G54" s="279">
        <v>0.47499999999999998</v>
      </c>
      <c r="H54" s="361">
        <v>0.47499999999999998</v>
      </c>
      <c r="I54" s="279"/>
    </row>
    <row r="55" spans="1:9" ht="14.15" customHeight="1">
      <c r="A55" s="32" t="s">
        <v>208</v>
      </c>
      <c r="B55" s="280">
        <v>1188524</v>
      </c>
      <c r="C55" s="280">
        <v>1198053</v>
      </c>
      <c r="D55" s="359">
        <v>1258691</v>
      </c>
      <c r="E55" s="280">
        <v>1219797</v>
      </c>
      <c r="F55" s="280">
        <v>1195810</v>
      </c>
      <c r="G55" s="280">
        <v>1158806</v>
      </c>
      <c r="H55" s="359">
        <v>1152443</v>
      </c>
      <c r="I55" s="280"/>
    </row>
    <row r="56" spans="1:9" ht="14.15" customHeight="1">
      <c r="A56" s="40" t="s">
        <v>211</v>
      </c>
      <c r="B56" s="275">
        <v>0.40899999999999997</v>
      </c>
      <c r="C56" s="275">
        <v>0.40799999999999997</v>
      </c>
      <c r="D56" s="356">
        <v>0.39100000000000001</v>
      </c>
      <c r="E56" s="275">
        <v>0.40899999999999997</v>
      </c>
      <c r="F56" s="275">
        <v>0.41799999999999998</v>
      </c>
      <c r="G56" s="275">
        <v>0.433</v>
      </c>
      <c r="H56" s="356">
        <v>0.44</v>
      </c>
      <c r="I56" s="275"/>
    </row>
    <row r="57" spans="1:9" ht="14.15" customHeight="1">
      <c r="A57" s="32" t="s">
        <v>106</v>
      </c>
      <c r="B57" s="281">
        <v>220</v>
      </c>
      <c r="C57" s="281">
        <v>231</v>
      </c>
      <c r="D57" s="364">
        <v>218.1814790143097</v>
      </c>
      <c r="E57" s="281">
        <v>226</v>
      </c>
      <c r="F57" s="281">
        <v>224</v>
      </c>
      <c r="G57" s="281">
        <v>249</v>
      </c>
      <c r="H57" s="364">
        <v>264</v>
      </c>
      <c r="I57" s="281"/>
    </row>
    <row r="58" spans="1:9" ht="14.15" customHeight="1">
      <c r="A58" s="32" t="s">
        <v>149</v>
      </c>
      <c r="B58" s="280">
        <v>1642.2878764059317</v>
      </c>
      <c r="C58" s="280">
        <v>1742.2652867693653</v>
      </c>
      <c r="D58" s="359">
        <v>1893.969310804697</v>
      </c>
      <c r="E58" s="280">
        <v>1718.4869480136967</v>
      </c>
      <c r="F58" s="280">
        <v>1748.7945541929032</v>
      </c>
      <c r="G58" s="280">
        <v>1824.6799999999998</v>
      </c>
      <c r="H58" s="359">
        <v>1968</v>
      </c>
      <c r="I58" s="280"/>
    </row>
    <row r="59" spans="1:9" ht="14.15" customHeight="1">
      <c r="A59" s="32"/>
      <c r="B59" s="275"/>
      <c r="C59" s="275"/>
      <c r="D59" s="356"/>
      <c r="E59" s="275"/>
      <c r="F59" s="275"/>
      <c r="G59" s="275"/>
      <c r="H59" s="356"/>
      <c r="I59" s="275"/>
    </row>
    <row r="60" spans="1:9" ht="14.15" customHeight="1">
      <c r="A60" s="42" t="s">
        <v>95</v>
      </c>
      <c r="B60" s="218"/>
      <c r="C60" s="218"/>
      <c r="D60" s="44"/>
      <c r="E60" s="218"/>
      <c r="F60" s="218"/>
      <c r="G60" s="218"/>
      <c r="H60" s="44"/>
      <c r="I60" s="218"/>
    </row>
    <row r="61" spans="1:9" ht="14.15" customHeight="1">
      <c r="B61" s="275"/>
      <c r="C61" s="275"/>
      <c r="D61" s="356"/>
      <c r="E61" s="275"/>
      <c r="F61" s="275"/>
      <c r="G61" s="275"/>
      <c r="H61" s="356"/>
      <c r="I61" s="275"/>
    </row>
    <row r="62" spans="1:9" ht="14.15" customHeight="1">
      <c r="A62" s="41" t="s">
        <v>96</v>
      </c>
      <c r="B62" s="275"/>
      <c r="C62" s="275"/>
      <c r="D62" s="356"/>
      <c r="E62" s="275"/>
      <c r="F62" s="275"/>
      <c r="G62" s="275"/>
      <c r="H62" s="356"/>
      <c r="I62" s="275"/>
    </row>
    <row r="63" spans="1:9" ht="14.15" customHeight="1">
      <c r="A63" s="11" t="s">
        <v>103</v>
      </c>
      <c r="B63" s="275">
        <v>0.106</v>
      </c>
      <c r="C63" s="275">
        <v>0.10517630057803468</v>
      </c>
      <c r="D63" s="356">
        <v>0.106</v>
      </c>
      <c r="E63" s="275">
        <v>0.107</v>
      </c>
      <c r="F63" s="275">
        <v>0.108</v>
      </c>
      <c r="G63" s="275">
        <v>0.108</v>
      </c>
      <c r="H63" s="356">
        <v>0.109</v>
      </c>
      <c r="I63" s="275"/>
    </row>
    <row r="64" spans="1:9" ht="14.15" customHeight="1">
      <c r="A64" s="82" t="s">
        <v>137</v>
      </c>
      <c r="B64" s="276">
        <v>212204</v>
      </c>
      <c r="C64" s="276">
        <v>211552</v>
      </c>
      <c r="D64" s="363">
        <v>213458</v>
      </c>
      <c r="E64" s="276">
        <v>215810</v>
      </c>
      <c r="F64" s="276">
        <v>216157</v>
      </c>
      <c r="G64" s="276">
        <v>216023</v>
      </c>
      <c r="H64" s="363">
        <v>218257</v>
      </c>
      <c r="I64" s="276"/>
    </row>
    <row r="65" spans="1:9" ht="14.15" customHeight="1">
      <c r="A65" s="107" t="s">
        <v>138</v>
      </c>
      <c r="B65" s="276">
        <v>31827</v>
      </c>
      <c r="C65" s="276">
        <v>30203</v>
      </c>
      <c r="D65" s="363">
        <v>28673.387999999999</v>
      </c>
      <c r="E65" s="276">
        <v>28326</v>
      </c>
      <c r="F65" s="276">
        <v>28071</v>
      </c>
      <c r="G65" s="276">
        <v>29364</v>
      </c>
      <c r="H65" s="363">
        <v>26983</v>
      </c>
      <c r="I65" s="276"/>
    </row>
    <row r="66" spans="1:9" ht="14.15" customHeight="1">
      <c r="A66" s="81"/>
      <c r="B66" s="275"/>
      <c r="C66" s="275"/>
      <c r="D66" s="356"/>
      <c r="E66" s="275"/>
      <c r="F66" s="275"/>
      <c r="G66" s="275"/>
      <c r="H66" s="356"/>
      <c r="I66" s="275"/>
    </row>
    <row r="67" spans="1:9" ht="14.15" customHeight="1">
      <c r="A67" s="41" t="s">
        <v>104</v>
      </c>
      <c r="B67" s="275"/>
      <c r="C67" s="275"/>
      <c r="D67" s="356"/>
      <c r="E67" s="275"/>
      <c r="F67" s="275"/>
      <c r="G67" s="275"/>
      <c r="H67" s="356"/>
      <c r="I67" s="275"/>
    </row>
    <row r="68" spans="1:9" ht="14.15" customHeight="1">
      <c r="A68" s="38" t="s">
        <v>204</v>
      </c>
      <c r="B68" s="277">
        <v>180379</v>
      </c>
      <c r="C68" s="277">
        <v>180352</v>
      </c>
      <c r="D68" s="362">
        <v>184061</v>
      </c>
      <c r="E68" s="277">
        <v>188072</v>
      </c>
      <c r="F68" s="277">
        <v>189689</v>
      </c>
      <c r="G68" s="277">
        <v>191061</v>
      </c>
      <c r="H68" s="362">
        <v>194488</v>
      </c>
      <c r="I68" s="277"/>
    </row>
    <row r="69" spans="1:9" ht="14.15" customHeight="1">
      <c r="A69" s="38" t="s">
        <v>205</v>
      </c>
      <c r="B69" s="277">
        <v>17139</v>
      </c>
      <c r="C69" s="277">
        <v>16784</v>
      </c>
      <c r="D69" s="362">
        <v>16386</v>
      </c>
      <c r="E69" s="277">
        <v>16175</v>
      </c>
      <c r="F69" s="277">
        <v>15827</v>
      </c>
      <c r="G69" s="277">
        <v>15576</v>
      </c>
      <c r="H69" s="362">
        <v>15318</v>
      </c>
      <c r="I69" s="277"/>
    </row>
    <row r="70" spans="1:9" ht="14.15" customHeight="1">
      <c r="A70" s="32" t="s">
        <v>154</v>
      </c>
      <c r="B70" s="276">
        <v>197518</v>
      </c>
      <c r="C70" s="276">
        <v>197136</v>
      </c>
      <c r="D70" s="363">
        <v>200447</v>
      </c>
      <c r="E70" s="276">
        <v>204247</v>
      </c>
      <c r="F70" s="276">
        <v>205516</v>
      </c>
      <c r="G70" s="276">
        <v>206637</v>
      </c>
      <c r="H70" s="363">
        <v>209806</v>
      </c>
      <c r="I70" s="276"/>
    </row>
    <row r="71" spans="1:9" ht="14.15" customHeight="1">
      <c r="A71" s="47" t="s">
        <v>105</v>
      </c>
      <c r="B71" s="278">
        <v>130255</v>
      </c>
      <c r="C71" s="278">
        <v>131876</v>
      </c>
      <c r="D71" s="365">
        <v>133499</v>
      </c>
      <c r="E71" s="278">
        <v>136372</v>
      </c>
      <c r="F71" s="278">
        <v>137368</v>
      </c>
      <c r="G71" s="278">
        <v>138034</v>
      </c>
      <c r="H71" s="365">
        <v>140137</v>
      </c>
      <c r="I71" s="278"/>
    </row>
    <row r="72" spans="1:9" ht="14.15" customHeight="1">
      <c r="A72" s="209"/>
    </row>
    <row r="74" spans="1:9" ht="14.15" customHeight="1">
      <c r="A74" s="11" t="s">
        <v>192</v>
      </c>
    </row>
    <row r="75" spans="1:9" ht="14.15" customHeight="1">
      <c r="A75" s="11" t="s">
        <v>193</v>
      </c>
    </row>
    <row r="76" spans="1:9" ht="15">
      <c r="A76" s="11" t="s">
        <v>194</v>
      </c>
    </row>
    <row r="77" spans="1:9" ht="13.5">
      <c r="A77" s="203"/>
    </row>
    <row r="78" spans="1:9" ht="13.5">
      <c r="A78" s="203"/>
    </row>
    <row r="79" spans="1:9" ht="13.5"/>
    <row r="80" spans="1:9" ht="13.5"/>
    <row r="81" spans="1:1" ht="13.5"/>
    <row r="82" spans="1:1" ht="13.5"/>
    <row r="83" spans="1:1" ht="13.5"/>
    <row r="84" spans="1:1" ht="13.5"/>
    <row r="85" spans="1:1" ht="13.5"/>
    <row r="86" spans="1:1" ht="13.5"/>
    <row r="87" spans="1:1" ht="13.5"/>
    <row r="88" spans="1:1" ht="13.5">
      <c r="A88" s="32"/>
    </row>
    <row r="89" spans="1:1" ht="13.5"/>
    <row r="90" spans="1:1" ht="13.5"/>
    <row r="91" spans="1:1" ht="13.5"/>
    <row r="92" spans="1:1" ht="13.5"/>
    <row r="93" spans="1:1" ht="13.5"/>
    <row r="94" spans="1:1" ht="13.5"/>
    <row r="95" spans="1:1" ht="13.5">
      <c r="A95" s="32"/>
    </row>
    <row r="96" spans="1:1" ht="13.5">
      <c r="A96" s="32"/>
    </row>
    <row r="97" spans="1:1" ht="15">
      <c r="A97" s="36"/>
    </row>
    <row r="98" spans="1:1" ht="15">
      <c r="A98" s="37"/>
    </row>
    <row r="99" spans="1:1" ht="15">
      <c r="A99" s="37"/>
    </row>
    <row r="100" spans="1:1" ht="13.5">
      <c r="A100" s="33"/>
    </row>
    <row r="101" spans="1:1" ht="13.5">
      <c r="A101" s="5"/>
    </row>
    <row r="102" spans="1:1" ht="13.5">
      <c r="A102" s="5"/>
    </row>
    <row r="103" spans="1:1" ht="13.5"/>
    <row r="104" spans="1:1" ht="13.5">
      <c r="A104" s="32"/>
    </row>
    <row r="105" spans="1:1" ht="13.5">
      <c r="A105" s="32"/>
    </row>
    <row r="106" spans="1:1" ht="13.5">
      <c r="A106" s="32"/>
    </row>
    <row r="107" spans="1:1" ht="13.5">
      <c r="A107" s="32"/>
    </row>
    <row r="108" spans="1:1" ht="13.5">
      <c r="A108" s="32"/>
    </row>
    <row r="109" spans="1:1" ht="13.5">
      <c r="A109" s="32"/>
    </row>
    <row r="110" spans="1:1" ht="13.5">
      <c r="A110" s="32"/>
    </row>
    <row r="111" spans="1:1" ht="13.5"/>
    <row r="112" spans="1:1" ht="13.5"/>
    <row r="113" spans="1:1" ht="13.5"/>
    <row r="114" spans="1:1" ht="13.5"/>
    <row r="115" spans="1:1" ht="13.5"/>
    <row r="116" spans="1:1" ht="13.5">
      <c r="A116" s="32"/>
    </row>
    <row r="117" spans="1:1" ht="13.5">
      <c r="A117" s="32"/>
    </row>
    <row r="118" spans="1:1" ht="13.5">
      <c r="A118" s="32"/>
    </row>
    <row r="119" spans="1:1" ht="13.5"/>
    <row r="120" spans="1:1" ht="13.5"/>
    <row r="121" spans="1:1" ht="13.5"/>
    <row r="122" spans="1:1" ht="13.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2"/>
  <sheetViews>
    <sheetView showGridLines="0" zoomScaleNormal="100" zoomScaleSheetLayoutView="9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F42" sqref="F42"/>
    </sheetView>
  </sheetViews>
  <sheetFormatPr defaultColWidth="9.1796875" defaultRowHeight="14.15" customHeight="1"/>
  <cols>
    <col min="1" max="1" width="66.26953125" style="11" customWidth="1"/>
    <col min="2" max="2" width="14.26953125" style="51" customWidth="1"/>
    <col min="3" max="5" width="14.26953125" style="3" customWidth="1"/>
    <col min="6" max="6" width="14.26953125" style="51" customWidth="1"/>
    <col min="7" max="9" width="14.26953125" style="3" customWidth="1"/>
    <col min="10" max="16384" width="9.1796875" style="3"/>
  </cols>
  <sheetData>
    <row r="1" spans="1:9" s="48" customFormat="1" ht="14.15" customHeight="1">
      <c r="A1" s="399" t="s">
        <v>94</v>
      </c>
      <c r="B1" s="393" t="s">
        <v>186</v>
      </c>
      <c r="C1" s="387"/>
      <c r="D1" s="387"/>
      <c r="E1" s="388"/>
      <c r="F1" s="393" t="s">
        <v>197</v>
      </c>
      <c r="G1" s="387"/>
      <c r="H1" s="387"/>
      <c r="I1" s="388"/>
    </row>
    <row r="2" spans="1:9" s="48" customFormat="1" ht="14.15" customHeight="1" thickBot="1">
      <c r="A2" s="400"/>
      <c r="B2" s="389"/>
      <c r="C2" s="390"/>
      <c r="D2" s="390"/>
      <c r="E2" s="391"/>
      <c r="F2" s="389"/>
      <c r="G2" s="390"/>
      <c r="H2" s="390"/>
      <c r="I2" s="391"/>
    </row>
    <row r="3" spans="1:9" s="48" customFormat="1" ht="14.15" customHeight="1">
      <c r="A3" s="52"/>
      <c r="B3" s="260" t="s">
        <v>135</v>
      </c>
      <c r="C3" s="260" t="s">
        <v>134</v>
      </c>
      <c r="D3" s="109" t="s">
        <v>4</v>
      </c>
      <c r="E3" s="109" t="s">
        <v>107</v>
      </c>
      <c r="F3" s="260" t="s">
        <v>135</v>
      </c>
      <c r="G3" s="260" t="s">
        <v>134</v>
      </c>
      <c r="H3" s="109" t="s">
        <v>4</v>
      </c>
      <c r="I3" s="109" t="s">
        <v>107</v>
      </c>
    </row>
    <row r="4" spans="1:9" s="48" customFormat="1" ht="14.15" customHeight="1">
      <c r="A4" s="32"/>
      <c r="B4" s="282"/>
      <c r="C4" s="282"/>
      <c r="D4" s="354"/>
      <c r="E4" s="282"/>
      <c r="F4" s="282"/>
      <c r="G4" s="282"/>
      <c r="H4" s="354"/>
      <c r="I4" s="282"/>
    </row>
    <row r="5" spans="1:9" s="48" customFormat="1" ht="14.15" customHeight="1">
      <c r="A5" s="41" t="s">
        <v>153</v>
      </c>
      <c r="B5" s="288"/>
      <c r="C5" s="288"/>
      <c r="D5" s="355"/>
      <c r="E5" s="288"/>
      <c r="F5" s="288"/>
      <c r="G5" s="288"/>
      <c r="H5" s="355"/>
      <c r="I5" s="288"/>
    </row>
    <row r="6" spans="1:9" s="48" customFormat="1" ht="5.25" customHeight="1">
      <c r="A6" s="32"/>
      <c r="B6" s="282"/>
      <c r="C6" s="282"/>
      <c r="D6" s="354"/>
      <c r="E6" s="282"/>
      <c r="F6" s="282"/>
      <c r="G6" s="282"/>
      <c r="H6" s="354"/>
      <c r="I6" s="282"/>
    </row>
    <row r="7" spans="1:9" s="48" customFormat="1" ht="14.15" customHeight="1">
      <c r="A7" s="42" t="s">
        <v>101</v>
      </c>
      <c r="B7" s="218"/>
      <c r="C7" s="218"/>
      <c r="D7" s="43"/>
      <c r="E7" s="218"/>
      <c r="F7" s="218"/>
      <c r="G7" s="218"/>
      <c r="H7" s="43"/>
      <c r="I7" s="218"/>
    </row>
    <row r="8" spans="1:9" s="48" customFormat="1" ht="14.15" customHeight="1">
      <c r="A8" s="11"/>
      <c r="B8" s="275"/>
      <c r="C8" s="275"/>
      <c r="D8" s="356"/>
      <c r="E8" s="275"/>
      <c r="F8" s="275"/>
      <c r="G8" s="275"/>
      <c r="H8" s="356"/>
      <c r="I8" s="275"/>
    </row>
    <row r="9" spans="1:9" s="48" customFormat="1" ht="14.15" customHeight="1">
      <c r="A9" s="32" t="s">
        <v>179</v>
      </c>
      <c r="B9" s="279">
        <v>0.44700000000000001</v>
      </c>
      <c r="C9" s="283">
        <v>0.45200000000000001</v>
      </c>
      <c r="D9" s="361">
        <v>0.44800000000000001</v>
      </c>
      <c r="E9" s="283">
        <v>0.44800000000000001</v>
      </c>
      <c r="F9" s="283" t="s">
        <v>128</v>
      </c>
      <c r="G9" s="283" t="s">
        <v>128</v>
      </c>
      <c r="H9" s="361" t="s">
        <v>128</v>
      </c>
      <c r="I9" s="283"/>
    </row>
    <row r="10" spans="1:9" s="48" customFormat="1" ht="14.15" customHeight="1">
      <c r="A10" s="32" t="s">
        <v>208</v>
      </c>
      <c r="B10" s="285">
        <v>5305191</v>
      </c>
      <c r="C10" s="285">
        <v>5332289</v>
      </c>
      <c r="D10" s="358">
        <v>5322855</v>
      </c>
      <c r="E10" s="285">
        <v>5368607</v>
      </c>
      <c r="F10" s="285">
        <f>SUM(F11:F13)</f>
        <v>5378483</v>
      </c>
      <c r="G10" s="285">
        <v>5398060</v>
      </c>
      <c r="H10" s="358">
        <v>5425433</v>
      </c>
      <c r="I10" s="285"/>
    </row>
    <row r="11" spans="1:9" s="51" customFormat="1" ht="14.15" customHeight="1">
      <c r="A11" s="38" t="s">
        <v>212</v>
      </c>
      <c r="B11" s="284">
        <v>3352029</v>
      </c>
      <c r="C11" s="284">
        <v>3391357</v>
      </c>
      <c r="D11" s="372">
        <v>3415768</v>
      </c>
      <c r="E11" s="284">
        <v>3455581</v>
      </c>
      <c r="F11" s="284">
        <v>3469960</v>
      </c>
      <c r="G11" s="284">
        <v>3496962</v>
      </c>
      <c r="H11" s="372">
        <v>3496501</v>
      </c>
      <c r="I11" s="286"/>
    </row>
    <row r="12" spans="1:9" s="51" customFormat="1" ht="14.15" customHeight="1">
      <c r="A12" s="38" t="s">
        <v>213</v>
      </c>
      <c r="B12" s="284">
        <f>SUM(1953162-B13)</f>
        <v>1689656</v>
      </c>
      <c r="C12" s="284">
        <f>SUM(1940932-C13)</f>
        <v>1673678</v>
      </c>
      <c r="D12" s="372">
        <f>SUM(1907087-D13)</f>
        <v>1637240</v>
      </c>
      <c r="E12" s="284">
        <f>SUM(1913026-E13)</f>
        <v>1638550</v>
      </c>
      <c r="F12" s="284">
        <f>SUM(1908523-F13)</f>
        <v>1621964</v>
      </c>
      <c r="G12" s="284">
        <f>SUM(1901098-G13)</f>
        <v>1602268</v>
      </c>
      <c r="H12" s="372">
        <f>SUM(1928932-353061)</f>
        <v>1575871</v>
      </c>
      <c r="I12" s="286"/>
    </row>
    <row r="13" spans="1:9" s="51" customFormat="1" ht="14.15" customHeight="1">
      <c r="A13" s="38" t="s">
        <v>214</v>
      </c>
      <c r="B13" s="284">
        <v>263506</v>
      </c>
      <c r="C13" s="284">
        <v>267254</v>
      </c>
      <c r="D13" s="372">
        <v>269847</v>
      </c>
      <c r="E13" s="284">
        <v>274476</v>
      </c>
      <c r="F13" s="284">
        <v>286559</v>
      </c>
      <c r="G13" s="284">
        <v>298830</v>
      </c>
      <c r="H13" s="372">
        <v>353061</v>
      </c>
      <c r="I13" s="286"/>
    </row>
    <row r="14" spans="1:9" s="48" customFormat="1" ht="14.15" customHeight="1">
      <c r="A14" s="32" t="s">
        <v>210</v>
      </c>
      <c r="B14" s="280">
        <v>211.6</v>
      </c>
      <c r="C14" s="280">
        <v>216.68797486329507</v>
      </c>
      <c r="D14" s="359">
        <v>217.45486501593547</v>
      </c>
      <c r="E14" s="280">
        <v>218.4</v>
      </c>
      <c r="F14" s="280">
        <v>243.2</v>
      </c>
      <c r="G14" s="280">
        <v>248.6</v>
      </c>
      <c r="H14" s="359">
        <v>246.1</v>
      </c>
      <c r="I14" s="280"/>
    </row>
    <row r="15" spans="1:9" s="48" customFormat="1" ht="14.15" customHeight="1">
      <c r="A15" s="32" t="s">
        <v>209</v>
      </c>
      <c r="B15" s="280">
        <v>3447</v>
      </c>
      <c r="C15" s="280">
        <v>3496.4959839447183</v>
      </c>
      <c r="D15" s="359">
        <v>3533.1016219580451</v>
      </c>
      <c r="E15" s="280">
        <v>3540</v>
      </c>
      <c r="F15" s="280">
        <v>3540</v>
      </c>
      <c r="G15" s="280">
        <v>3517</v>
      </c>
      <c r="H15" s="359">
        <v>3556</v>
      </c>
      <c r="I15" s="280"/>
    </row>
    <row r="16" spans="1:9" s="48" customFormat="1" ht="14.15" customHeight="1">
      <c r="A16" s="38" t="s">
        <v>212</v>
      </c>
      <c r="B16" s="284">
        <v>4964</v>
      </c>
      <c r="C16" s="284">
        <v>5001</v>
      </c>
      <c r="D16" s="360">
        <v>5025</v>
      </c>
      <c r="E16" s="284">
        <v>5023</v>
      </c>
      <c r="F16" s="284">
        <v>4971</v>
      </c>
      <c r="G16" s="284">
        <v>4935</v>
      </c>
      <c r="H16" s="360">
        <v>4966</v>
      </c>
      <c r="I16" s="284"/>
    </row>
    <row r="17" spans="1:9" s="48" customFormat="1" ht="14.15" customHeight="1">
      <c r="A17" s="38" t="s">
        <v>213</v>
      </c>
      <c r="B17" s="284">
        <v>1015</v>
      </c>
      <c r="C17" s="284">
        <v>1069.581516666002</v>
      </c>
      <c r="D17" s="360">
        <v>1104.4497438044855</v>
      </c>
      <c r="E17" s="284">
        <v>1102</v>
      </c>
      <c r="F17" s="284">
        <v>1014</v>
      </c>
      <c r="G17" s="284">
        <v>999</v>
      </c>
      <c r="H17" s="360">
        <v>1078</v>
      </c>
      <c r="I17" s="284"/>
    </row>
    <row r="18" spans="1:9" s="48" customFormat="1" ht="14.15" customHeight="1">
      <c r="A18" s="38" t="s">
        <v>214</v>
      </c>
      <c r="B18" s="284">
        <v>661</v>
      </c>
      <c r="C18" s="284">
        <v>653</v>
      </c>
      <c r="D18" s="360">
        <v>648</v>
      </c>
      <c r="E18" s="284">
        <v>643</v>
      </c>
      <c r="F18" s="284">
        <v>616</v>
      </c>
      <c r="G18" s="284">
        <v>602</v>
      </c>
      <c r="H18" s="360">
        <v>575</v>
      </c>
      <c r="I18" s="284"/>
    </row>
    <row r="19" spans="1:9" s="48" customFormat="1" ht="14.15" customHeight="1">
      <c r="A19" s="32" t="s">
        <v>102</v>
      </c>
      <c r="B19" s="279">
        <v>0.18</v>
      </c>
      <c r="C19" s="279">
        <v>0.16273955053937261</v>
      </c>
      <c r="D19" s="361">
        <v>0.16594026785226998</v>
      </c>
      <c r="E19" s="279">
        <v>0.159</v>
      </c>
      <c r="F19" s="279">
        <v>0.13300000000000001</v>
      </c>
      <c r="G19" s="279">
        <v>0.125</v>
      </c>
      <c r="H19" s="361">
        <v>0.125</v>
      </c>
      <c r="I19" s="279"/>
    </row>
    <row r="20" spans="1:9" s="48" customFormat="1" ht="14.15" customHeight="1">
      <c r="A20" s="38" t="s">
        <v>212</v>
      </c>
      <c r="B20" s="275">
        <v>9.4E-2</v>
      </c>
      <c r="C20" s="275">
        <v>8.9700000000000002E-2</v>
      </c>
      <c r="D20" s="356">
        <v>9.0999999999999998E-2</v>
      </c>
      <c r="E20" s="275">
        <v>8.8999999999999996E-2</v>
      </c>
      <c r="F20" s="275">
        <v>0.08</v>
      </c>
      <c r="G20" s="275">
        <v>7.0000000000000007E-2</v>
      </c>
      <c r="H20" s="356">
        <v>6.7000000000000004E-2</v>
      </c>
      <c r="I20" s="275"/>
    </row>
    <row r="21" spans="1:9" s="48" customFormat="1" ht="14.15" customHeight="1">
      <c r="A21" s="38" t="s">
        <v>213</v>
      </c>
      <c r="B21" s="275">
        <v>0.36399999999999999</v>
      </c>
      <c r="C21" s="275">
        <v>0.32233313579137923</v>
      </c>
      <c r="D21" s="356">
        <v>0.33374448765532122</v>
      </c>
      <c r="E21" s="275">
        <v>0.317</v>
      </c>
      <c r="F21" s="275">
        <v>0.24299999999999999</v>
      </c>
      <c r="G21" s="275">
        <v>0.22600000000000001</v>
      </c>
      <c r="H21" s="356">
        <v>0.23100000000000001</v>
      </c>
      <c r="I21" s="275"/>
    </row>
    <row r="22" spans="1:9" s="48" customFormat="1" ht="14.15" customHeight="1">
      <c r="A22" s="39" t="s">
        <v>150</v>
      </c>
      <c r="B22" s="279">
        <v>0.45650000000000002</v>
      </c>
      <c r="C22" s="279">
        <v>0.46144806365667024</v>
      </c>
      <c r="D22" s="361">
        <v>0.46751978985166492</v>
      </c>
      <c r="E22" s="279">
        <v>0.47070000000000001</v>
      </c>
      <c r="F22" s="279">
        <v>0.47589999999999999</v>
      </c>
      <c r="G22" s="279">
        <v>0.47420000000000001</v>
      </c>
      <c r="H22" s="361">
        <v>0.48139999999999999</v>
      </c>
      <c r="I22" s="279"/>
    </row>
    <row r="23" spans="1:9" s="48" customFormat="1" ht="14.15" customHeight="1">
      <c r="A23" s="32" t="s">
        <v>129</v>
      </c>
      <c r="B23" s="287">
        <v>3026145</v>
      </c>
      <c r="C23" s="287">
        <v>3041446</v>
      </c>
      <c r="D23" s="358">
        <v>3062358</v>
      </c>
      <c r="E23" s="287">
        <v>3115130</v>
      </c>
      <c r="F23" s="287">
        <v>3165301</v>
      </c>
      <c r="G23" s="287">
        <v>3180474</v>
      </c>
      <c r="H23" s="358">
        <v>3223273</v>
      </c>
      <c r="I23" s="287"/>
    </row>
    <row r="24" spans="1:9" s="48" customFormat="1" ht="14.15" customHeight="1">
      <c r="A24" s="32"/>
      <c r="B24" s="282"/>
      <c r="C24" s="282"/>
      <c r="D24" s="354"/>
      <c r="E24" s="282"/>
      <c r="F24" s="282"/>
      <c r="G24" s="282"/>
      <c r="H24" s="354"/>
      <c r="I24" s="282"/>
    </row>
    <row r="25" spans="1:9" s="48" customFormat="1" ht="14.15" customHeight="1">
      <c r="A25" s="42" t="s">
        <v>95</v>
      </c>
      <c r="B25" s="217"/>
      <c r="C25" s="217"/>
      <c r="D25" s="45"/>
      <c r="E25" s="217"/>
      <c r="F25" s="217"/>
      <c r="G25" s="217"/>
      <c r="H25" s="45"/>
      <c r="I25" s="217"/>
    </row>
    <row r="26" spans="1:9" s="48" customFormat="1" ht="14.15" customHeight="1">
      <c r="A26" s="32"/>
      <c r="B26" s="282"/>
      <c r="C26" s="282"/>
      <c r="D26" s="354"/>
      <c r="E26" s="282"/>
      <c r="F26" s="282"/>
      <c r="G26" s="282"/>
      <c r="H26" s="354"/>
      <c r="I26" s="282"/>
    </row>
    <row r="27" spans="1:9" s="48" customFormat="1" ht="14.15" customHeight="1">
      <c r="A27" s="41" t="s">
        <v>111</v>
      </c>
      <c r="B27" s="282"/>
      <c r="C27" s="282"/>
      <c r="D27" s="354"/>
      <c r="E27" s="282"/>
      <c r="F27" s="282"/>
      <c r="G27" s="282"/>
      <c r="H27" s="354"/>
      <c r="I27" s="282"/>
    </row>
    <row r="28" spans="1:9" s="51" customFormat="1" ht="14.15" customHeight="1">
      <c r="A28" s="39" t="s">
        <v>136</v>
      </c>
      <c r="B28" s="280">
        <v>1377574</v>
      </c>
      <c r="C28" s="280">
        <v>1371699</v>
      </c>
      <c r="D28" s="359">
        <v>1367538</v>
      </c>
      <c r="E28" s="280">
        <v>1362049</v>
      </c>
      <c r="F28" s="280">
        <v>1357903</v>
      </c>
      <c r="G28" s="280">
        <v>1346440</v>
      </c>
      <c r="H28" s="359">
        <v>1343427</v>
      </c>
      <c r="I28" s="280"/>
    </row>
    <row r="29" spans="1:9" s="48" customFormat="1" ht="14.15" customHeight="1">
      <c r="A29" s="39" t="s">
        <v>126</v>
      </c>
      <c r="B29" s="280">
        <v>147</v>
      </c>
      <c r="C29" s="280">
        <v>140.74241691435552</v>
      </c>
      <c r="D29" s="359">
        <v>136.35662842337069</v>
      </c>
      <c r="E29" s="280">
        <v>134</v>
      </c>
      <c r="F29" s="280">
        <v>146</v>
      </c>
      <c r="G29" s="280">
        <v>154</v>
      </c>
      <c r="H29" s="359">
        <v>147</v>
      </c>
      <c r="I29" s="280"/>
    </row>
    <row r="30" spans="1:9" s="48" customFormat="1" ht="14.15" customHeight="1">
      <c r="A30" s="39" t="s">
        <v>127</v>
      </c>
      <c r="B30" s="280">
        <v>2252</v>
      </c>
      <c r="C30" s="280">
        <v>2234.710057289481</v>
      </c>
      <c r="D30" s="359">
        <v>2211.6385398857219</v>
      </c>
      <c r="E30" s="280">
        <v>2192</v>
      </c>
      <c r="F30" s="280">
        <v>2152</v>
      </c>
      <c r="G30" s="280">
        <v>2149</v>
      </c>
      <c r="H30" s="359">
        <v>2135</v>
      </c>
      <c r="I30" s="280"/>
    </row>
    <row r="31" spans="1:9" s="48" customFormat="1" ht="14.15" customHeight="1">
      <c r="A31" s="32"/>
      <c r="B31" s="275"/>
      <c r="C31" s="275"/>
      <c r="D31" s="356"/>
      <c r="E31" s="275"/>
      <c r="F31" s="275"/>
      <c r="G31" s="275"/>
      <c r="H31" s="356"/>
      <c r="I31" s="275"/>
    </row>
    <row r="32" spans="1:9" s="48" customFormat="1" ht="14.15" customHeight="1">
      <c r="A32" s="41" t="s">
        <v>97</v>
      </c>
      <c r="B32" s="275"/>
      <c r="C32" s="275"/>
      <c r="D32" s="356"/>
      <c r="E32" s="275"/>
      <c r="F32" s="275"/>
      <c r="G32" s="275"/>
      <c r="H32" s="356"/>
      <c r="I32" s="275"/>
    </row>
    <row r="33" spans="1:9" s="48" customFormat="1" ht="14.15" customHeight="1">
      <c r="A33" s="39" t="s">
        <v>188</v>
      </c>
      <c r="B33" s="279">
        <v>0.38700000000000001</v>
      </c>
      <c r="C33" s="279">
        <v>0.38900000000000001</v>
      </c>
      <c r="D33" s="357">
        <v>0.3926</v>
      </c>
      <c r="E33" s="279">
        <v>0.39800000000000002</v>
      </c>
      <c r="F33" s="279">
        <v>0.39989999999999998</v>
      </c>
      <c r="G33" s="279">
        <v>0.40200000000000002</v>
      </c>
      <c r="H33" s="357" t="s">
        <v>128</v>
      </c>
      <c r="I33" s="279"/>
    </row>
    <row r="34" spans="1:9" s="48" customFormat="1" ht="14.15" customHeight="1">
      <c r="A34" s="38" t="s">
        <v>199</v>
      </c>
      <c r="B34" s="277">
        <v>534547</v>
      </c>
      <c r="C34" s="277">
        <v>527390</v>
      </c>
      <c r="D34" s="362">
        <v>516535</v>
      </c>
      <c r="E34" s="277">
        <v>506596</v>
      </c>
      <c r="F34" s="277">
        <v>495541</v>
      </c>
      <c r="G34" s="277">
        <v>484977</v>
      </c>
      <c r="H34" s="362">
        <v>469914</v>
      </c>
      <c r="I34" s="277"/>
    </row>
    <row r="35" spans="1:9" s="48" customFormat="1" ht="14.15" customHeight="1">
      <c r="A35" s="38" t="s">
        <v>200</v>
      </c>
      <c r="B35" s="277">
        <v>405859</v>
      </c>
      <c r="C35" s="277">
        <v>411502</v>
      </c>
      <c r="D35" s="362">
        <v>417945</v>
      </c>
      <c r="E35" s="277">
        <v>424572</v>
      </c>
      <c r="F35" s="277">
        <v>432321</v>
      </c>
      <c r="G35" s="277">
        <v>436758</v>
      </c>
      <c r="H35" s="362">
        <v>445231</v>
      </c>
      <c r="I35" s="277"/>
    </row>
    <row r="36" spans="1:9" s="48" customFormat="1" ht="14.15" customHeight="1">
      <c r="A36" s="38" t="s">
        <v>201</v>
      </c>
      <c r="B36" s="277">
        <v>229767</v>
      </c>
      <c r="C36" s="277">
        <v>249804</v>
      </c>
      <c r="D36" s="362">
        <v>274341</v>
      </c>
      <c r="E36" s="277">
        <v>299422</v>
      </c>
      <c r="F36" s="277">
        <v>327869</v>
      </c>
      <c r="G36" s="277">
        <v>349012</v>
      </c>
      <c r="H36" s="362">
        <v>383680</v>
      </c>
      <c r="I36" s="277"/>
    </row>
    <row r="37" spans="1:9" s="48" customFormat="1" ht="14.15" customHeight="1">
      <c r="A37" s="39" t="s">
        <v>98</v>
      </c>
      <c r="B37" s="276">
        <v>1170173</v>
      </c>
      <c r="C37" s="276">
        <v>1188696</v>
      </c>
      <c r="D37" s="363">
        <v>1208821</v>
      </c>
      <c r="E37" s="276">
        <v>1230590</v>
      </c>
      <c r="F37" s="276">
        <v>1255731</v>
      </c>
      <c r="G37" s="276">
        <v>1270747</v>
      </c>
      <c r="H37" s="363">
        <f>SUM(H34:H36)</f>
        <v>1298825</v>
      </c>
      <c r="I37" s="276"/>
    </row>
    <row r="38" spans="1:9" s="48" customFormat="1" ht="14.15" customHeight="1">
      <c r="A38" s="39" t="s">
        <v>151</v>
      </c>
      <c r="B38" s="276">
        <v>3485</v>
      </c>
      <c r="C38" s="276">
        <v>3489.3658911582793</v>
      </c>
      <c r="D38" s="363">
        <v>3488.0734942798026</v>
      </c>
      <c r="E38" s="276">
        <v>3490</v>
      </c>
      <c r="F38" s="276">
        <v>3556</v>
      </c>
      <c r="G38" s="276">
        <v>3568</v>
      </c>
      <c r="H38" s="363">
        <v>3579</v>
      </c>
      <c r="I38" s="276"/>
    </row>
    <row r="39" spans="1:9" s="48" customFormat="1" ht="14.15" customHeight="1">
      <c r="A39" s="39" t="s">
        <v>112</v>
      </c>
      <c r="B39" s="276">
        <v>27863</v>
      </c>
      <c r="C39" s="276">
        <v>25503</v>
      </c>
      <c r="D39" s="363">
        <v>23967</v>
      </c>
      <c r="E39" s="276">
        <v>22729</v>
      </c>
      <c r="F39" s="276">
        <v>21861</v>
      </c>
      <c r="G39" s="276">
        <v>21164</v>
      </c>
      <c r="H39" s="363">
        <v>21280</v>
      </c>
      <c r="I39" s="276"/>
    </row>
    <row r="40" spans="1:9" s="48" customFormat="1" ht="14.15" customHeight="1">
      <c r="A40" s="11"/>
      <c r="B40" s="275"/>
      <c r="C40" s="275"/>
      <c r="D40" s="356"/>
      <c r="E40" s="275"/>
      <c r="F40" s="275"/>
      <c r="G40" s="275"/>
      <c r="H40" s="356"/>
      <c r="I40" s="275"/>
    </row>
    <row r="41" spans="1:9" s="48" customFormat="1" ht="14.15" customHeight="1">
      <c r="A41" s="41" t="s">
        <v>99</v>
      </c>
      <c r="B41" s="275"/>
      <c r="C41" s="275"/>
      <c r="D41" s="356"/>
      <c r="E41" s="275"/>
      <c r="F41" s="275"/>
      <c r="G41" s="275"/>
      <c r="H41" s="356"/>
      <c r="I41" s="275"/>
    </row>
    <row r="42" spans="1:9" s="48" customFormat="1" ht="14.15" customHeight="1">
      <c r="A42" s="32" t="s">
        <v>189</v>
      </c>
      <c r="B42" s="279">
        <v>0.31</v>
      </c>
      <c r="C42" s="283">
        <v>0.313</v>
      </c>
      <c r="D42" s="357">
        <v>0.31780000000000003</v>
      </c>
      <c r="E42" s="283">
        <v>0.32400000000000001</v>
      </c>
      <c r="F42" s="283">
        <v>0.3281</v>
      </c>
      <c r="G42" s="283">
        <v>0.33100000000000002</v>
      </c>
      <c r="H42" s="357" t="s">
        <v>128</v>
      </c>
      <c r="I42" s="283"/>
    </row>
    <row r="43" spans="1:9" s="48" customFormat="1" ht="14.15" customHeight="1">
      <c r="A43" s="38" t="s">
        <v>202</v>
      </c>
      <c r="B43" s="284">
        <v>110348</v>
      </c>
      <c r="C43" s="284">
        <v>108624</v>
      </c>
      <c r="D43" s="360">
        <v>106770</v>
      </c>
      <c r="E43" s="284">
        <v>103768</v>
      </c>
      <c r="F43" s="284">
        <v>103081</v>
      </c>
      <c r="G43" s="284">
        <v>103643</v>
      </c>
      <c r="H43" s="360">
        <v>103795</v>
      </c>
      <c r="I43" s="284"/>
    </row>
    <row r="44" spans="1:9" s="48" customFormat="1" ht="14.15" customHeight="1">
      <c r="A44" s="38" t="s">
        <v>203</v>
      </c>
      <c r="B44" s="284">
        <v>258499</v>
      </c>
      <c r="C44" s="284">
        <v>253006</v>
      </c>
      <c r="D44" s="360">
        <v>245338</v>
      </c>
      <c r="E44" s="284">
        <v>239274</v>
      </c>
      <c r="F44" s="284">
        <v>231912</v>
      </c>
      <c r="G44" s="284">
        <v>225856</v>
      </c>
      <c r="H44" s="360">
        <v>218122</v>
      </c>
      <c r="I44" s="284"/>
    </row>
    <row r="45" spans="1:9" s="48" customFormat="1" ht="14.15" customHeight="1">
      <c r="A45" s="38" t="s">
        <v>105</v>
      </c>
      <c r="B45" s="284">
        <v>737797</v>
      </c>
      <c r="C45" s="284">
        <v>760552</v>
      </c>
      <c r="D45" s="360">
        <v>786237</v>
      </c>
      <c r="E45" s="284">
        <v>814771</v>
      </c>
      <c r="F45" s="284">
        <v>844401</v>
      </c>
      <c r="G45" s="284">
        <v>861794</v>
      </c>
      <c r="H45" s="360">
        <v>893564</v>
      </c>
      <c r="I45" s="284"/>
    </row>
    <row r="46" spans="1:9" s="48" customFormat="1" ht="14.15" customHeight="1">
      <c r="A46" s="39" t="s">
        <v>100</v>
      </c>
      <c r="B46" s="280">
        <v>1106644</v>
      </c>
      <c r="C46" s="280">
        <v>1122182</v>
      </c>
      <c r="D46" s="359">
        <v>1138345</v>
      </c>
      <c r="E46" s="280">
        <v>1157813</v>
      </c>
      <c r="F46" s="280">
        <v>1179394</v>
      </c>
      <c r="G46" s="280">
        <v>1191293</v>
      </c>
      <c r="H46" s="359">
        <f>SUM(H43:H45)</f>
        <v>1215481</v>
      </c>
      <c r="I46" s="280"/>
    </row>
    <row r="47" spans="1:9" s="48" customFormat="1" ht="14.15" customHeight="1">
      <c r="A47" s="32" t="s">
        <v>152</v>
      </c>
      <c r="B47" s="280">
        <v>3312</v>
      </c>
      <c r="C47" s="280">
        <v>3306.5073983873081</v>
      </c>
      <c r="D47" s="359">
        <v>3299.0088926688049</v>
      </c>
      <c r="E47" s="280">
        <v>3295</v>
      </c>
      <c r="F47" s="280">
        <v>3274</v>
      </c>
      <c r="G47" s="280">
        <v>3283</v>
      </c>
      <c r="H47" s="359">
        <v>3285</v>
      </c>
      <c r="I47" s="280"/>
    </row>
    <row r="48" spans="1:9" s="48" customFormat="1" ht="14.15" customHeight="1">
      <c r="A48" s="32"/>
      <c r="B48" s="275"/>
      <c r="C48" s="275"/>
      <c r="D48" s="356"/>
      <c r="E48" s="275"/>
      <c r="F48" s="275"/>
      <c r="G48" s="275"/>
      <c r="H48" s="356"/>
      <c r="I48" s="275"/>
    </row>
    <row r="49" spans="1:9" s="48" customFormat="1" ht="14.15" customHeight="1">
      <c r="A49" s="41" t="s">
        <v>187</v>
      </c>
      <c r="B49" s="275"/>
      <c r="C49" s="275"/>
      <c r="D49" s="356"/>
      <c r="E49" s="275"/>
      <c r="F49" s="275"/>
      <c r="G49" s="275"/>
      <c r="H49" s="356"/>
      <c r="I49" s="275"/>
    </row>
    <row r="50" spans="1:9" s="48" customFormat="1" ht="6" customHeight="1">
      <c r="A50" s="11"/>
      <c r="B50" s="275"/>
      <c r="C50" s="275"/>
      <c r="D50" s="356"/>
      <c r="E50" s="275"/>
      <c r="F50" s="275"/>
      <c r="G50" s="275"/>
      <c r="H50" s="356"/>
      <c r="I50" s="275"/>
    </row>
    <row r="51" spans="1:9" s="48" customFormat="1" ht="14.15" customHeight="1">
      <c r="A51" s="42" t="s">
        <v>101</v>
      </c>
      <c r="B51" s="218"/>
      <c r="C51" s="218"/>
      <c r="D51" s="46"/>
      <c r="E51" s="218"/>
      <c r="F51" s="218"/>
      <c r="G51" s="218"/>
      <c r="H51" s="46"/>
      <c r="I51" s="218"/>
    </row>
    <row r="52" spans="1:9" s="48" customFormat="1" ht="14.15" customHeight="1">
      <c r="A52" s="32"/>
      <c r="B52" s="275"/>
      <c r="C52" s="275"/>
      <c r="D52" s="356"/>
      <c r="E52" s="275"/>
      <c r="F52" s="275"/>
      <c r="G52" s="275"/>
      <c r="H52" s="356"/>
      <c r="I52" s="275"/>
    </row>
    <row r="53" spans="1:9" s="48" customFormat="1" ht="14.15" customHeight="1">
      <c r="A53" s="32" t="s">
        <v>190</v>
      </c>
      <c r="B53" s="279">
        <v>1.0389999999999999</v>
      </c>
      <c r="C53" s="279">
        <v>1.0447976878612717</v>
      </c>
      <c r="D53" s="361">
        <v>1.0992292870905587</v>
      </c>
      <c r="E53" s="279">
        <v>1.038</v>
      </c>
      <c r="F53" s="279">
        <v>1.0269999999999999</v>
      </c>
      <c r="G53" s="279">
        <v>0.96799999999999997</v>
      </c>
      <c r="H53" s="361">
        <v>1.0009999999999999</v>
      </c>
      <c r="I53" s="279"/>
    </row>
    <row r="54" spans="1:9" s="48" customFormat="1" ht="14.15" customHeight="1">
      <c r="A54" s="32" t="s">
        <v>191</v>
      </c>
      <c r="B54" s="279">
        <v>0.496</v>
      </c>
      <c r="C54" s="279">
        <v>0.49377593360995853</v>
      </c>
      <c r="D54" s="361">
        <v>0.49956178790534617</v>
      </c>
      <c r="E54" s="279">
        <v>0.48699999999999999</v>
      </c>
      <c r="F54" s="279">
        <v>0.48399999999999999</v>
      </c>
      <c r="G54" s="279">
        <v>0.47499999999999998</v>
      </c>
      <c r="H54" s="361">
        <v>0.47499999999999998</v>
      </c>
      <c r="I54" s="279"/>
    </row>
    <row r="55" spans="1:9" s="48" customFormat="1" ht="14.15" customHeight="1">
      <c r="A55" s="32" t="s">
        <v>208</v>
      </c>
      <c r="B55" s="280">
        <v>1188524</v>
      </c>
      <c r="C55" s="280">
        <v>1198053</v>
      </c>
      <c r="D55" s="359">
        <v>1258691</v>
      </c>
      <c r="E55" s="280">
        <v>1219797</v>
      </c>
      <c r="F55" s="280">
        <v>1195810</v>
      </c>
      <c r="G55" s="280">
        <v>1158806</v>
      </c>
      <c r="H55" s="359">
        <v>1152443</v>
      </c>
      <c r="I55" s="280"/>
    </row>
    <row r="56" spans="1:9" s="48" customFormat="1" ht="14.15" customHeight="1">
      <c r="A56" s="40" t="s">
        <v>211</v>
      </c>
      <c r="B56" s="275">
        <v>0.40899999999999997</v>
      </c>
      <c r="C56" s="275">
        <v>0.40799999999999997</v>
      </c>
      <c r="D56" s="356">
        <v>0.39100000000000001</v>
      </c>
      <c r="E56" s="275">
        <v>0.40899999999999997</v>
      </c>
      <c r="F56" s="275">
        <v>0.41799999999999998</v>
      </c>
      <c r="G56" s="275">
        <v>0.433</v>
      </c>
      <c r="H56" s="356">
        <v>0.44</v>
      </c>
      <c r="I56" s="275"/>
    </row>
    <row r="57" spans="1:9" s="48" customFormat="1" ht="14.15" customHeight="1">
      <c r="A57" s="32" t="s">
        <v>106</v>
      </c>
      <c r="B57" s="281">
        <v>220</v>
      </c>
      <c r="C57" s="281">
        <v>226</v>
      </c>
      <c r="D57" s="364">
        <v>223.04748364915929</v>
      </c>
      <c r="E57" s="281">
        <v>224</v>
      </c>
      <c r="F57" s="281">
        <v>224</v>
      </c>
      <c r="G57" s="281">
        <v>237</v>
      </c>
      <c r="H57" s="364">
        <v>246</v>
      </c>
      <c r="I57" s="281"/>
    </row>
    <row r="58" spans="1:9" s="48" customFormat="1" ht="14.15" customHeight="1">
      <c r="A58" s="32" t="s">
        <v>149</v>
      </c>
      <c r="B58" s="280">
        <v>1642.2878764059317</v>
      </c>
      <c r="C58" s="280">
        <v>1691.8900240451828</v>
      </c>
      <c r="D58" s="359">
        <v>1760.8089074711881</v>
      </c>
      <c r="E58" s="280">
        <v>1748.8810478013497</v>
      </c>
      <c r="F58" s="280">
        <v>1748.7945541929032</v>
      </c>
      <c r="G58" s="280">
        <v>1787</v>
      </c>
      <c r="H58" s="359">
        <v>1845</v>
      </c>
      <c r="I58" s="280"/>
    </row>
    <row r="59" spans="1:9" s="48" customFormat="1" ht="14.15" customHeight="1">
      <c r="A59" s="32"/>
      <c r="B59" s="275"/>
      <c r="C59" s="275"/>
      <c r="D59" s="356"/>
      <c r="E59" s="275"/>
      <c r="F59" s="275"/>
      <c r="G59" s="275"/>
      <c r="H59" s="356"/>
      <c r="I59" s="275"/>
    </row>
    <row r="60" spans="1:9" s="48" customFormat="1" ht="14.15" customHeight="1">
      <c r="A60" s="42" t="s">
        <v>95</v>
      </c>
      <c r="B60" s="218"/>
      <c r="C60" s="218"/>
      <c r="D60" s="44"/>
      <c r="E60" s="218"/>
      <c r="F60" s="218"/>
      <c r="G60" s="218"/>
      <c r="H60" s="44"/>
      <c r="I60" s="218"/>
    </row>
    <row r="61" spans="1:9" s="48" customFormat="1" ht="14.15" customHeight="1">
      <c r="A61" s="11"/>
      <c r="B61" s="275"/>
      <c r="C61" s="275"/>
      <c r="D61" s="356"/>
      <c r="E61" s="275"/>
      <c r="F61" s="275"/>
      <c r="G61" s="275"/>
      <c r="H61" s="356"/>
      <c r="I61" s="275"/>
    </row>
    <row r="62" spans="1:9" s="48" customFormat="1" ht="14.15" customHeight="1">
      <c r="A62" s="41" t="s">
        <v>96</v>
      </c>
      <c r="B62" s="275"/>
      <c r="C62" s="275"/>
      <c r="D62" s="356"/>
      <c r="E62" s="275"/>
      <c r="F62" s="275"/>
      <c r="G62" s="275"/>
      <c r="H62" s="356"/>
      <c r="I62" s="275"/>
    </row>
    <row r="63" spans="1:9" s="48" customFormat="1" ht="14.15" customHeight="1">
      <c r="A63" s="11" t="s">
        <v>103</v>
      </c>
      <c r="B63" s="275">
        <v>0.106</v>
      </c>
      <c r="C63" s="275">
        <v>0.10517630057803468</v>
      </c>
      <c r="D63" s="356">
        <v>0.106</v>
      </c>
      <c r="E63" s="275">
        <v>0.107</v>
      </c>
      <c r="F63" s="275">
        <v>0.108</v>
      </c>
      <c r="G63" s="275">
        <v>0.108</v>
      </c>
      <c r="H63" s="356">
        <v>0.109</v>
      </c>
      <c r="I63" s="275"/>
    </row>
    <row r="64" spans="1:9" s="51" customFormat="1" ht="14.15" customHeight="1">
      <c r="A64" s="82" t="s">
        <v>137</v>
      </c>
      <c r="B64" s="276">
        <v>212204</v>
      </c>
      <c r="C64" s="276">
        <v>211552</v>
      </c>
      <c r="D64" s="363">
        <v>213458</v>
      </c>
      <c r="E64" s="276">
        <v>215810</v>
      </c>
      <c r="F64" s="276">
        <v>216157</v>
      </c>
      <c r="G64" s="276">
        <v>216023</v>
      </c>
      <c r="H64" s="363">
        <v>218257</v>
      </c>
      <c r="I64" s="276"/>
    </row>
    <row r="65" spans="1:9" s="51" customFormat="1" ht="14.15" customHeight="1">
      <c r="A65" s="107" t="s">
        <v>138</v>
      </c>
      <c r="B65" s="276">
        <v>31827</v>
      </c>
      <c r="C65" s="276">
        <v>62030</v>
      </c>
      <c r="D65" s="363">
        <v>90703.217120000103</v>
      </c>
      <c r="E65" s="276">
        <v>119030</v>
      </c>
      <c r="F65" s="276">
        <v>28071</v>
      </c>
      <c r="G65" s="276">
        <v>57435</v>
      </c>
      <c r="H65" s="363">
        <v>84418</v>
      </c>
      <c r="I65" s="276"/>
    </row>
    <row r="66" spans="1:9" s="48" customFormat="1" ht="14.15" customHeight="1">
      <c r="A66" s="81"/>
      <c r="B66" s="275"/>
      <c r="C66" s="275"/>
      <c r="D66" s="356"/>
      <c r="E66" s="275"/>
      <c r="F66" s="275"/>
      <c r="G66" s="275"/>
      <c r="H66" s="356"/>
      <c r="I66" s="275"/>
    </row>
    <row r="67" spans="1:9" s="48" customFormat="1" ht="14.15" customHeight="1">
      <c r="A67" s="41" t="s">
        <v>104</v>
      </c>
      <c r="B67" s="275"/>
      <c r="C67" s="275"/>
      <c r="D67" s="356"/>
      <c r="E67" s="275"/>
      <c r="F67" s="275"/>
      <c r="G67" s="275"/>
      <c r="H67" s="356"/>
      <c r="I67" s="275"/>
    </row>
    <row r="68" spans="1:9" s="48" customFormat="1" ht="14.15" customHeight="1">
      <c r="A68" s="38" t="s">
        <v>204</v>
      </c>
      <c r="B68" s="277">
        <v>180379</v>
      </c>
      <c r="C68" s="277">
        <v>180352</v>
      </c>
      <c r="D68" s="362">
        <v>184061</v>
      </c>
      <c r="E68" s="277">
        <v>188072</v>
      </c>
      <c r="F68" s="277">
        <v>189689</v>
      </c>
      <c r="G68" s="277">
        <v>191061</v>
      </c>
      <c r="H68" s="362">
        <v>194488</v>
      </c>
      <c r="I68" s="277"/>
    </row>
    <row r="69" spans="1:9" s="48" customFormat="1" ht="14.15" customHeight="1">
      <c r="A69" s="38" t="s">
        <v>205</v>
      </c>
      <c r="B69" s="277">
        <v>17139</v>
      </c>
      <c r="C69" s="277">
        <v>16784</v>
      </c>
      <c r="D69" s="362">
        <v>16386</v>
      </c>
      <c r="E69" s="277">
        <v>16175</v>
      </c>
      <c r="F69" s="277">
        <v>15827</v>
      </c>
      <c r="G69" s="277">
        <v>15576</v>
      </c>
      <c r="H69" s="362">
        <v>15318</v>
      </c>
      <c r="I69" s="277"/>
    </row>
    <row r="70" spans="1:9" s="48" customFormat="1" ht="14.15" customHeight="1">
      <c r="A70" s="32" t="s">
        <v>154</v>
      </c>
      <c r="B70" s="276">
        <v>197518</v>
      </c>
      <c r="C70" s="276">
        <v>197136</v>
      </c>
      <c r="D70" s="363">
        <v>200447</v>
      </c>
      <c r="E70" s="276">
        <v>204247</v>
      </c>
      <c r="F70" s="276">
        <v>205516</v>
      </c>
      <c r="G70" s="276">
        <v>206637</v>
      </c>
      <c r="H70" s="363">
        <v>209806</v>
      </c>
      <c r="I70" s="276"/>
    </row>
    <row r="71" spans="1:9" s="48" customFormat="1" ht="14.15" customHeight="1">
      <c r="A71" s="47" t="s">
        <v>105</v>
      </c>
      <c r="B71" s="278">
        <v>130255</v>
      </c>
      <c r="C71" s="278">
        <v>131876</v>
      </c>
      <c r="D71" s="365">
        <v>133499</v>
      </c>
      <c r="E71" s="278">
        <v>136372</v>
      </c>
      <c r="F71" s="278">
        <v>137368</v>
      </c>
      <c r="G71" s="278">
        <v>138034</v>
      </c>
      <c r="H71" s="365">
        <v>140137</v>
      </c>
      <c r="I71" s="278"/>
    </row>
    <row r="72" spans="1:9" s="48" customFormat="1" ht="14.15" customHeight="1">
      <c r="A72" s="209"/>
      <c r="B72" s="194"/>
      <c r="F72" s="194"/>
    </row>
    <row r="73" spans="1:9" s="48" customFormat="1" ht="14.15" customHeight="1">
      <c r="A73" s="11"/>
      <c r="B73" s="51"/>
      <c r="F73" s="51"/>
    </row>
    <row r="74" spans="1:9" s="48" customFormat="1" ht="14.15" customHeight="1">
      <c r="A74" s="11" t="s">
        <v>192</v>
      </c>
      <c r="B74" s="51"/>
      <c r="F74" s="51"/>
    </row>
    <row r="75" spans="1:9" s="48" customFormat="1" ht="14.15" customHeight="1">
      <c r="A75" s="11" t="s">
        <v>193</v>
      </c>
      <c r="B75" s="51"/>
      <c r="F75" s="51"/>
    </row>
    <row r="76" spans="1:9" s="48" customFormat="1" ht="14.15" customHeight="1">
      <c r="A76" s="11" t="s">
        <v>194</v>
      </c>
      <c r="B76" s="51"/>
      <c r="F76" s="51"/>
    </row>
    <row r="77" spans="1:9" ht="14.15" customHeight="1">
      <c r="A77" s="203"/>
      <c r="C77" s="11"/>
      <c r="D77" s="11"/>
      <c r="E77" s="11"/>
      <c r="G77" s="11"/>
      <c r="H77" s="11"/>
      <c r="I77" s="11"/>
    </row>
    <row r="79" spans="1:9" ht="14.15" customHeight="1">
      <c r="B79" s="163"/>
      <c r="F79" s="163"/>
    </row>
    <row r="80" spans="1:9" ht="14.15" customHeight="1">
      <c r="B80" s="163"/>
      <c r="F80" s="163"/>
    </row>
    <row r="81" spans="1:6" ht="14.15" customHeight="1">
      <c r="B81" s="163"/>
      <c r="F81" s="163"/>
    </row>
    <row r="82" spans="1:6" ht="14.15" customHeight="1">
      <c r="B82" s="191"/>
      <c r="F82" s="191"/>
    </row>
    <row r="83" spans="1:6" ht="14.15" customHeight="1">
      <c r="B83" s="191"/>
      <c r="F83" s="191"/>
    </row>
    <row r="84" spans="1:6" ht="14.15" customHeight="1">
      <c r="B84" s="189"/>
      <c r="F84" s="189"/>
    </row>
    <row r="85" spans="1:6" ht="14.15" customHeight="1">
      <c r="B85" s="189"/>
      <c r="F85" s="189"/>
    </row>
    <row r="86" spans="1:6" ht="14.15" customHeight="1">
      <c r="A86" s="35"/>
      <c r="B86" s="191"/>
      <c r="F86" s="191"/>
    </row>
    <row r="87" spans="1:6" s="4" customFormat="1" ht="14.15" customHeight="1">
      <c r="A87" s="35"/>
      <c r="B87" s="191"/>
      <c r="F87" s="191"/>
    </row>
    <row r="88" spans="1:6" s="4" customFormat="1" ht="14.15" customHeight="1">
      <c r="A88" s="35"/>
      <c r="B88" s="216"/>
      <c r="F88" s="216"/>
    </row>
    <row r="89" spans="1:6" s="4" customFormat="1" ht="14.15" customHeight="1">
      <c r="A89" s="11"/>
      <c r="B89" s="212"/>
      <c r="F89" s="212"/>
    </row>
    <row r="90" spans="1:6" s="4" customFormat="1" ht="14.15" customHeight="1">
      <c r="A90" s="32"/>
      <c r="B90" s="212"/>
      <c r="F90" s="212"/>
    </row>
    <row r="91" spans="1:6" s="4" customFormat="1" ht="14.15" customHeight="1">
      <c r="A91" s="11"/>
      <c r="B91" s="163"/>
      <c r="F91" s="163"/>
    </row>
    <row r="92" spans="1:6" s="4" customFormat="1" ht="14.15" customHeight="1">
      <c r="A92" s="11"/>
      <c r="B92" s="163"/>
      <c r="F92" s="163"/>
    </row>
    <row r="93" spans="1:6" s="4" customFormat="1" ht="14.15" customHeight="1">
      <c r="A93" s="11"/>
      <c r="B93" s="163"/>
      <c r="F93" s="163"/>
    </row>
    <row r="94" spans="1:6" s="4" customFormat="1" ht="14.15" customHeight="1">
      <c r="A94" s="11"/>
      <c r="B94" s="163"/>
      <c r="F94" s="163"/>
    </row>
    <row r="95" spans="1:6" s="4" customFormat="1" ht="14.15" customHeight="1">
      <c r="A95" s="11"/>
      <c r="B95" s="163"/>
      <c r="F95" s="163"/>
    </row>
    <row r="96" spans="1:6" s="4" customFormat="1" ht="14.15" customHeight="1">
      <c r="A96" s="11"/>
      <c r="B96" s="163"/>
      <c r="F96" s="163"/>
    </row>
    <row r="97" spans="1:6" s="4" customFormat="1" ht="14.15" customHeight="1">
      <c r="A97" s="32"/>
      <c r="B97" s="163"/>
      <c r="F97" s="163"/>
    </row>
    <row r="98" spans="1:6" s="4" customFormat="1" ht="14.15" customHeight="1">
      <c r="A98" s="32"/>
      <c r="B98" s="163"/>
      <c r="F98" s="163"/>
    </row>
    <row r="99" spans="1:6" s="4" customFormat="1" ht="14.15" customHeight="1">
      <c r="A99" s="36"/>
      <c r="B99" s="163"/>
      <c r="F99" s="163"/>
    </row>
    <row r="100" spans="1:6" s="4" customFormat="1" ht="14.15" customHeight="1">
      <c r="A100" s="37"/>
      <c r="B100" s="163"/>
      <c r="F100" s="163"/>
    </row>
    <row r="101" spans="1:6" s="4" customFormat="1" ht="14.15" customHeight="1">
      <c r="A101" s="37"/>
      <c r="B101" s="163"/>
      <c r="F101" s="163"/>
    </row>
    <row r="102" spans="1:6" s="4" customFormat="1" ht="14.15" customHeight="1">
      <c r="A102" s="33"/>
      <c r="B102" s="163"/>
      <c r="F102" s="163"/>
    </row>
    <row r="103" spans="1:6" s="4" customFormat="1" ht="14.15" customHeight="1">
      <c r="A103" s="5"/>
      <c r="B103" s="163"/>
      <c r="F103" s="163"/>
    </row>
    <row r="104" spans="1:6" s="4" customFormat="1" ht="14.15" customHeight="1">
      <c r="A104" s="5"/>
      <c r="B104" s="51"/>
      <c r="F104" s="51"/>
    </row>
    <row r="105" spans="1:6" s="4" customFormat="1" ht="14.15" customHeight="1">
      <c r="A105" s="11"/>
      <c r="B105" s="51"/>
      <c r="F105" s="51"/>
    </row>
    <row r="106" spans="1:6" s="4" customFormat="1" ht="14.15" customHeight="1">
      <c r="A106" s="34"/>
      <c r="B106" s="51"/>
      <c r="F106" s="51"/>
    </row>
    <row r="107" spans="1:6" s="4" customFormat="1" ht="14.15" customHeight="1">
      <c r="A107" s="34"/>
      <c r="B107" s="51"/>
      <c r="F107" s="51"/>
    </row>
    <row r="108" spans="1:6" s="4" customFormat="1" ht="14.15" customHeight="1">
      <c r="A108" s="34"/>
      <c r="B108" s="51"/>
      <c r="F108" s="51"/>
    </row>
    <row r="109" spans="1:6" ht="14.15" customHeight="1">
      <c r="A109" s="34"/>
    </row>
    <row r="110" spans="1:6" ht="14.15" customHeight="1">
      <c r="A110" s="34"/>
    </row>
    <row r="111" spans="1:6" ht="14.15" customHeight="1">
      <c r="A111" s="34"/>
    </row>
    <row r="112" spans="1:6" ht="14.15" customHeight="1">
      <c r="A112" s="34"/>
    </row>
    <row r="113" spans="1:1" ht="14.15" customHeight="1">
      <c r="A113" s="35"/>
    </row>
    <row r="114" spans="1:1" ht="14.15" customHeight="1">
      <c r="A114" s="35"/>
    </row>
    <row r="115" spans="1:1" ht="14.15" customHeight="1">
      <c r="A115" s="35"/>
    </row>
    <row r="116" spans="1:1" ht="14.15" customHeight="1">
      <c r="A116" s="35"/>
    </row>
    <row r="117" spans="1:1" ht="14.15" customHeight="1">
      <c r="A117" s="35"/>
    </row>
    <row r="118" spans="1:1" ht="14.15" customHeight="1">
      <c r="A118" s="34"/>
    </row>
    <row r="119" spans="1:1" ht="14.15" customHeight="1">
      <c r="A119" s="34"/>
    </row>
    <row r="120" spans="1:1" ht="14.15" customHeight="1">
      <c r="A120" s="34"/>
    </row>
    <row r="121" spans="1:1" ht="14.15" customHeight="1">
      <c r="A121" s="35"/>
    </row>
    <row r="122" spans="1:1" ht="14.15" customHeight="1">
      <c r="A122" s="35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Eredmény!Nyomtatási_terület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2020-11-02T10:44:31Z</cp:lastPrinted>
  <dcterms:created xsi:type="dcterms:W3CDTF">2011-11-09T16:57:31Z</dcterms:created>
  <dcterms:modified xsi:type="dcterms:W3CDTF">2020-11-05T13:35:55Z</dcterms:modified>
</cp:coreProperties>
</file>